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ystemsSupport\Operational\Web\Salary Scales\"/>
    </mc:Choice>
  </mc:AlternateContent>
  <bookViews>
    <workbookView xWindow="0" yWindow="0" windowWidth="28800" windowHeight="10500"/>
  </bookViews>
  <sheets>
    <sheet name="Sheet1" sheetId="1" r:id="rId1"/>
  </sheets>
  <definedNames>
    <definedName name="_xlnm.Print_Area" localSheetId="0">Sheet1!$A$1:$W$56</definedName>
  </definedNames>
  <calcPr calcId="162913"/>
</workbook>
</file>

<file path=xl/calcChain.xml><?xml version="1.0" encoding="utf-8"?>
<calcChain xmlns="http://schemas.openxmlformats.org/spreadsheetml/2006/main">
  <c r="T31" i="1" l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30" i="1"/>
  <c r="M30" i="1"/>
  <c r="V30" i="1" s="1"/>
  <c r="W30" i="1" s="1"/>
  <c r="V4" i="1"/>
  <c r="W4" i="1" s="1"/>
  <c r="V5" i="1"/>
  <c r="W5" i="1" s="1"/>
  <c r="V6" i="1"/>
  <c r="V7" i="1"/>
  <c r="W7" i="1" s="1"/>
  <c r="V8" i="1"/>
  <c r="W8" i="1" s="1"/>
  <c r="V9" i="1"/>
  <c r="W9" i="1" s="1"/>
  <c r="V10" i="1"/>
  <c r="V11" i="1"/>
  <c r="W11" i="1" s="1"/>
  <c r="V12" i="1"/>
  <c r="W12" i="1" s="1"/>
  <c r="V13" i="1"/>
  <c r="W13" i="1" s="1"/>
  <c r="V14" i="1"/>
  <c r="V15" i="1"/>
  <c r="W15" i="1" s="1"/>
  <c r="V16" i="1"/>
  <c r="W16" i="1" s="1"/>
  <c r="V17" i="1"/>
  <c r="W17" i="1" s="1"/>
  <c r="V18" i="1"/>
  <c r="V19" i="1"/>
  <c r="W19" i="1" s="1"/>
  <c r="V20" i="1"/>
  <c r="W20" i="1" s="1"/>
  <c r="V21" i="1"/>
  <c r="W21" i="1" s="1"/>
  <c r="V22" i="1"/>
  <c r="V23" i="1"/>
  <c r="W23" i="1" s="1"/>
  <c r="V24" i="1"/>
  <c r="W24" i="1" s="1"/>
  <c r="V25" i="1"/>
  <c r="W25" i="1" s="1"/>
  <c r="V26" i="1"/>
  <c r="V27" i="1"/>
  <c r="W27" i="1" s="1"/>
  <c r="V28" i="1"/>
  <c r="W28" i="1" s="1"/>
  <c r="V29" i="1"/>
  <c r="W29" i="1" s="1"/>
  <c r="W6" i="1"/>
  <c r="W10" i="1"/>
  <c r="W14" i="1"/>
  <c r="W18" i="1"/>
  <c r="W22" i="1"/>
  <c r="W26" i="1"/>
  <c r="W3" i="1"/>
  <c r="V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M54" i="1" l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5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" i="1"/>
  <c r="D54" i="1"/>
  <c r="E51" i="1"/>
  <c r="E50" i="1"/>
  <c r="F49" i="1"/>
  <c r="E49" i="1"/>
  <c r="F48" i="1"/>
  <c r="F47" i="1"/>
  <c r="F46" i="1"/>
  <c r="F45" i="1"/>
  <c r="G44" i="1"/>
  <c r="F44" i="1"/>
  <c r="G43" i="1"/>
  <c r="F43" i="1"/>
  <c r="G42" i="1"/>
  <c r="F42" i="1"/>
  <c r="G41" i="1"/>
  <c r="G40" i="1"/>
  <c r="H39" i="1"/>
  <c r="G39" i="1"/>
  <c r="H38" i="1"/>
  <c r="G38" i="1"/>
  <c r="H37" i="1"/>
  <c r="G37" i="1"/>
  <c r="H36" i="1"/>
  <c r="H35" i="1"/>
  <c r="H34" i="1"/>
  <c r="H33" i="1"/>
  <c r="H32" i="1"/>
  <c r="H31" i="1"/>
  <c r="I30" i="1"/>
  <c r="H30" i="1"/>
  <c r="I29" i="1"/>
  <c r="I28" i="1"/>
  <c r="I27" i="1"/>
  <c r="I26" i="1"/>
  <c r="I25" i="1"/>
  <c r="I24" i="1"/>
  <c r="J23" i="1"/>
  <c r="I23" i="1"/>
  <c r="J22" i="1"/>
  <c r="J21" i="1"/>
  <c r="J20" i="1"/>
  <c r="J19" i="1"/>
  <c r="J18" i="1"/>
  <c r="J17" i="1"/>
  <c r="K16" i="1"/>
  <c r="J16" i="1"/>
  <c r="K15" i="1"/>
  <c r="K14" i="1"/>
  <c r="K13" i="1"/>
  <c r="K12" i="1"/>
  <c r="K11" i="1"/>
  <c r="L10" i="1"/>
  <c r="K10" i="1"/>
  <c r="L9" i="1"/>
  <c r="K9" i="1"/>
  <c r="L8" i="1"/>
  <c r="K8" i="1"/>
  <c r="L7" i="1"/>
  <c r="L6" i="1"/>
  <c r="L5" i="1"/>
  <c r="L4" i="1"/>
  <c r="L3" i="1"/>
  <c r="R31" i="1"/>
  <c r="R35" i="1"/>
  <c r="R40" i="1"/>
  <c r="R45" i="1"/>
  <c r="R32" i="1"/>
  <c r="R36" i="1"/>
  <c r="R38" i="1"/>
  <c r="R41" i="1"/>
  <c r="R43" i="1"/>
  <c r="R46" i="1"/>
  <c r="R49" i="1"/>
  <c r="R52" i="1"/>
  <c r="R30" i="1"/>
  <c r="R33" i="1"/>
  <c r="R47" i="1"/>
  <c r="R50" i="1"/>
  <c r="R34" i="1"/>
  <c r="R37" i="1"/>
  <c r="R39" i="1"/>
  <c r="R42" i="1"/>
  <c r="R44" i="1"/>
  <c r="R48" i="1"/>
  <c r="R51" i="1"/>
  <c r="R54" i="1"/>
  <c r="R53" i="1"/>
  <c r="O30" i="1"/>
  <c r="O31" i="1"/>
  <c r="O33" i="1"/>
  <c r="O35" i="1"/>
  <c r="O40" i="1"/>
  <c r="O45" i="1"/>
  <c r="O47" i="1"/>
  <c r="O50" i="1"/>
  <c r="O53" i="1"/>
  <c r="O32" i="1"/>
  <c r="O34" i="1"/>
  <c r="O36" i="1"/>
  <c r="O37" i="1"/>
  <c r="O38" i="1"/>
  <c r="O39" i="1"/>
  <c r="O41" i="1"/>
  <c r="O42" i="1"/>
  <c r="O43" i="1"/>
  <c r="O44" i="1"/>
  <c r="O46" i="1"/>
  <c r="O48" i="1"/>
  <c r="O49" i="1"/>
  <c r="O51" i="1"/>
  <c r="O52" i="1"/>
  <c r="O54" i="1"/>
</calcChain>
</file>

<file path=xl/sharedStrings.xml><?xml version="1.0" encoding="utf-8"?>
<sst xmlns="http://schemas.openxmlformats.org/spreadsheetml/2006/main" count="28" uniqueCount="27">
  <si>
    <t xml:space="preserve">Super.
@ 10% for NEST </t>
  </si>
  <si>
    <t>Total Empl'rs Costs NEST</t>
  </si>
  <si>
    <t>Gross NEST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</si>
  <si>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</si>
  <si>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</si>
  <si>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</si>
  <si>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</si>
  <si>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</si>
  <si>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</si>
  <si>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</si>
  <si>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</si>
  <si>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</si>
  <si>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</si>
  <si>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</si>
  <si>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</si>
  <si>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</si>
  <si>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</si>
  <si>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</si>
  <si>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</si>
  <si>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NOTE: Spinal Point 1 is not used by the University. Spinal points shaded in blue are contribution points &amp; only accessible by application through Recognition &amp; Reward.</t>
  </si>
  <si>
    <t xml:space="preserve">Super.
@ 18% for USS </t>
  </si>
  <si>
    <t>N.B. National pay negotiations have not yet concluded.</t>
  </si>
  <si>
    <t>3*</t>
  </si>
  <si>
    <t>2*</t>
  </si>
  <si>
    <t>&gt;&gt;&gt; The University of Glasgow is a Living Wage Employer, this currently equates to £15,422p/a or £8.45p/h. * points 2 and 3 have been uplifted to account for the living wage increase.</t>
  </si>
  <si>
    <t>Nat Ins (ERS) April 2017</t>
  </si>
  <si>
    <t>Apprenticeship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</si>
</sst>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164" fontId="5" fillId="0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5" fillId="9" borderId="4" xfId="0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5" fillId="10" borderId="4" xfId="0" applyNumberFormat="1" applyFont="1" applyFill="1" applyBorder="1" applyAlignment="1">
      <alignment horizontal="center"/>
    </xf>
    <xf numFmtId="3" fontId="5" fillId="10" borderId="4" xfId="0" applyNumberFormat="1" applyFont="1" applyFill="1" applyBorder="1" applyAlignment="1">
      <alignment horizontal="center"/>
    </xf>
    <xf numFmtId="164" fontId="5" fillId="10" borderId="5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164" fontId="5" fillId="10" borderId="1" xfId="0" applyNumberFormat="1" applyFont="1" applyFill="1" applyBorder="1" applyAlignment="1">
      <alignment horizontal="center"/>
    </xf>
    <xf numFmtId="164" fontId="6" fillId="10" borderId="1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7" fillId="8" borderId="6" xfId="1" applyNumberFormat="1" applyFont="1" applyFill="1" applyBorder="1" applyAlignment="1">
      <alignment horizontal="left" wrapText="1"/>
    </xf>
    <xf numFmtId="164" fontId="8" fillId="8" borderId="6" xfId="0" applyNumberFormat="1" applyFont="1" applyFill="1" applyBorder="1" applyAlignment="1">
      <alignment horizontal="left" wrapText="1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view="pageLayout" topLeftCell="B1" zoomScale="90" zoomScaleNormal="100" zoomScalePageLayoutView="90" workbookViewId="0">
      <selection activeCell="I13" sqref="I13"/>
    </sheetView>
  </sheetViews>
  <sheetFormatPr defaultColWidth="9.28515625" defaultRowHeight="12" x14ac:dyDescent="0.2"/>
  <cols>
    <col min="1" max="1" width="0" style="17" hidden="1" customWidth="1"/>
    <col min="2" max="5" width="9.28515625" style="17"/>
    <col min="6" max="6" width="9.28515625" style="17" customWidth="1"/>
    <col min="7" max="13" width="9.28515625" style="17"/>
    <col min="14" max="14" width="10.7109375" style="17" customWidth="1"/>
    <col min="15" max="16384" width="9.28515625" style="17"/>
  </cols>
  <sheetData>
    <row r="1" spans="1:23" ht="47.25" customHeight="1" x14ac:dyDescent="0.2">
      <c r="A1" s="36" t="s">
        <v>19</v>
      </c>
      <c r="B1" s="36"/>
      <c r="C1" s="37"/>
      <c r="D1" s="37"/>
      <c r="E1" s="37"/>
      <c r="F1" s="37"/>
      <c r="G1" s="14"/>
      <c r="H1" s="14"/>
      <c r="I1" s="14"/>
      <c r="J1" s="14"/>
      <c r="K1" s="15"/>
      <c r="L1" s="16"/>
      <c r="M1" s="31" t="s">
        <v>25</v>
      </c>
      <c r="N1" s="23" t="s">
        <v>26</v>
      </c>
      <c r="O1" s="32" t="s">
        <v>0</v>
      </c>
      <c r="P1" s="32" t="s">
        <v>1</v>
      </c>
      <c r="Q1" s="32" t="s">
        <v>2</v>
      </c>
      <c r="R1" s="33" t="s">
        <v>17</v>
      </c>
      <c r="S1" s="34" t="s">
        <v>15</v>
      </c>
      <c r="T1" s="34" t="s">
        <v>16</v>
      </c>
      <c r="U1" s="30" t="s">
        <v>20</v>
      </c>
      <c r="V1" s="30" t="s">
        <v>14</v>
      </c>
      <c r="W1" s="30" t="s">
        <v>3</v>
      </c>
    </row>
    <row r="2" spans="1:23" x14ac:dyDescent="0.2">
      <c r="A2" s="18" t="s">
        <v>4</v>
      </c>
      <c r="B2" s="18"/>
      <c r="C2" s="18" t="s">
        <v>18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31"/>
      <c r="N2" s="23"/>
      <c r="O2" s="32"/>
      <c r="P2" s="32"/>
      <c r="Q2" s="32"/>
      <c r="R2" s="33"/>
      <c r="S2" s="35"/>
      <c r="T2" s="35"/>
      <c r="U2" s="30"/>
      <c r="V2" s="30"/>
      <c r="W2" s="30"/>
    </row>
    <row r="3" spans="1:23" x14ac:dyDescent="0.2">
      <c r="A3" s="9">
        <v>61178</v>
      </c>
      <c r="B3" s="9">
        <v>61178</v>
      </c>
      <c r="C3" s="22">
        <v>52</v>
      </c>
      <c r="D3" s="9"/>
      <c r="E3" s="9"/>
      <c r="F3" s="9"/>
      <c r="G3" s="9"/>
      <c r="H3" s="9"/>
      <c r="I3" s="9"/>
      <c r="J3" s="9"/>
      <c r="K3" s="9"/>
      <c r="L3" s="20">
        <f t="shared" ref="L3:L10" si="0">A3</f>
        <v>61178</v>
      </c>
      <c r="M3" s="21">
        <f t="shared" ref="M3:M52" si="1">SUM((A3-8164)*0.138)</f>
        <v>7315.9320000000007</v>
      </c>
      <c r="N3" s="21">
        <f>B3*0.5%</f>
        <v>305.89</v>
      </c>
      <c r="O3" s="1"/>
      <c r="P3" s="1"/>
      <c r="Q3" s="1"/>
      <c r="R3" s="2"/>
      <c r="S3" s="2"/>
      <c r="T3" s="2"/>
      <c r="U3" s="3">
        <f t="shared" ref="U3:U30" si="2">A3*0.18</f>
        <v>11012.039999999999</v>
      </c>
      <c r="V3" s="3">
        <f>SUM(U3,M3, N3)</f>
        <v>18633.862000000001</v>
      </c>
      <c r="W3" s="4">
        <f>B3+V3</f>
        <v>79811.861999999994</v>
      </c>
    </row>
    <row r="4" spans="1:23" x14ac:dyDescent="0.2">
      <c r="A4" s="9">
        <v>59400</v>
      </c>
      <c r="B4" s="9">
        <v>59400</v>
      </c>
      <c r="C4" s="22">
        <v>51</v>
      </c>
      <c r="D4" s="9"/>
      <c r="E4" s="9"/>
      <c r="F4" s="9"/>
      <c r="G4" s="9"/>
      <c r="H4" s="9"/>
      <c r="I4" s="9"/>
      <c r="J4" s="9"/>
      <c r="K4" s="9"/>
      <c r="L4" s="20">
        <f t="shared" si="0"/>
        <v>59400</v>
      </c>
      <c r="M4" s="21">
        <f t="shared" si="1"/>
        <v>7070.5680000000002</v>
      </c>
      <c r="N4" s="21">
        <f t="shared" ref="N4:N54" si="3">B4*0.5%</f>
        <v>297</v>
      </c>
      <c r="O4" s="1"/>
      <c r="P4" s="1"/>
      <c r="Q4" s="1"/>
      <c r="R4" s="2"/>
      <c r="S4" s="2"/>
      <c r="T4" s="2"/>
      <c r="U4" s="3">
        <f t="shared" si="2"/>
        <v>10692</v>
      </c>
      <c r="V4" s="3">
        <f t="shared" ref="V4:V30" si="4">SUM(U4,M4, N4)</f>
        <v>18059.567999999999</v>
      </c>
      <c r="W4" s="4">
        <f t="shared" ref="W4:W30" si="5">B4+V4</f>
        <v>77459.567999999999</v>
      </c>
    </row>
    <row r="5" spans="1:23" x14ac:dyDescent="0.2">
      <c r="A5" s="9">
        <v>57674</v>
      </c>
      <c r="B5" s="9">
        <v>57674</v>
      </c>
      <c r="C5" s="22">
        <v>50</v>
      </c>
      <c r="D5" s="9"/>
      <c r="E5" s="9"/>
      <c r="F5" s="9"/>
      <c r="G5" s="9"/>
      <c r="H5" s="9"/>
      <c r="I5" s="9"/>
      <c r="J5" s="9"/>
      <c r="K5" s="9"/>
      <c r="L5" s="20">
        <f t="shared" si="0"/>
        <v>57674</v>
      </c>
      <c r="M5" s="21">
        <f t="shared" si="1"/>
        <v>6832.380000000001</v>
      </c>
      <c r="N5" s="21">
        <f t="shared" si="3"/>
        <v>288.37</v>
      </c>
      <c r="O5" s="1"/>
      <c r="P5" s="1"/>
      <c r="Q5" s="1"/>
      <c r="R5" s="2"/>
      <c r="S5" s="2"/>
      <c r="T5" s="2"/>
      <c r="U5" s="3">
        <f t="shared" si="2"/>
        <v>10381.32</v>
      </c>
      <c r="V5" s="3">
        <f t="shared" si="4"/>
        <v>17502.07</v>
      </c>
      <c r="W5" s="4">
        <f t="shared" si="5"/>
        <v>75176.070000000007</v>
      </c>
    </row>
    <row r="6" spans="1:23" x14ac:dyDescent="0.2">
      <c r="A6" s="9">
        <v>55998</v>
      </c>
      <c r="B6" s="9">
        <v>55998</v>
      </c>
      <c r="C6" s="22">
        <v>49</v>
      </c>
      <c r="D6" s="9"/>
      <c r="E6" s="9"/>
      <c r="F6" s="9"/>
      <c r="G6" s="9"/>
      <c r="H6" s="9"/>
      <c r="I6" s="9"/>
      <c r="J6" s="9"/>
      <c r="K6" s="9"/>
      <c r="L6" s="9">
        <f t="shared" si="0"/>
        <v>55998</v>
      </c>
      <c r="M6" s="21">
        <f t="shared" si="1"/>
        <v>6601.0920000000006</v>
      </c>
      <c r="N6" s="21">
        <f t="shared" si="3"/>
        <v>279.99</v>
      </c>
      <c r="O6" s="1"/>
      <c r="P6" s="1"/>
      <c r="Q6" s="1"/>
      <c r="R6" s="2"/>
      <c r="S6" s="2"/>
      <c r="T6" s="2"/>
      <c r="U6" s="3">
        <f t="shared" si="2"/>
        <v>10079.64</v>
      </c>
      <c r="V6" s="3">
        <f t="shared" si="4"/>
        <v>16960.722000000002</v>
      </c>
      <c r="W6" s="4">
        <f t="shared" si="5"/>
        <v>72958.722000000009</v>
      </c>
    </row>
    <row r="7" spans="1:23" x14ac:dyDescent="0.2">
      <c r="A7" s="9">
        <v>54372</v>
      </c>
      <c r="B7" s="9">
        <v>54372</v>
      </c>
      <c r="C7" s="22">
        <v>48</v>
      </c>
      <c r="D7" s="9"/>
      <c r="E7" s="9"/>
      <c r="F7" s="9"/>
      <c r="G7" s="9"/>
      <c r="H7" s="9"/>
      <c r="I7" s="9"/>
      <c r="J7" s="9"/>
      <c r="K7" s="9"/>
      <c r="L7" s="9">
        <f t="shared" si="0"/>
        <v>54372</v>
      </c>
      <c r="M7" s="21">
        <f t="shared" si="1"/>
        <v>6376.7040000000006</v>
      </c>
      <c r="N7" s="21">
        <f t="shared" si="3"/>
        <v>271.86</v>
      </c>
      <c r="O7" s="1"/>
      <c r="P7" s="1"/>
      <c r="Q7" s="1"/>
      <c r="R7" s="2"/>
      <c r="S7" s="2"/>
      <c r="T7" s="2"/>
      <c r="U7" s="3">
        <f t="shared" si="2"/>
        <v>9786.9599999999991</v>
      </c>
      <c r="V7" s="3">
        <f t="shared" si="4"/>
        <v>16435.524000000001</v>
      </c>
      <c r="W7" s="4">
        <f t="shared" si="5"/>
        <v>70807.524000000005</v>
      </c>
    </row>
    <row r="8" spans="1:23" x14ac:dyDescent="0.2">
      <c r="A8" s="9">
        <v>52793</v>
      </c>
      <c r="B8" s="9">
        <v>52793</v>
      </c>
      <c r="C8" s="22">
        <v>47</v>
      </c>
      <c r="D8" s="9"/>
      <c r="E8" s="9"/>
      <c r="F8" s="9"/>
      <c r="G8" s="9"/>
      <c r="H8" s="9"/>
      <c r="I8" s="9"/>
      <c r="J8" s="9"/>
      <c r="K8" s="20">
        <f t="shared" ref="K8:K16" si="6">A8</f>
        <v>52793</v>
      </c>
      <c r="L8" s="9">
        <f t="shared" si="0"/>
        <v>52793</v>
      </c>
      <c r="M8" s="21">
        <f t="shared" si="1"/>
        <v>6158.8020000000006</v>
      </c>
      <c r="N8" s="21">
        <f t="shared" si="3"/>
        <v>263.96500000000003</v>
      </c>
      <c r="O8" s="1"/>
      <c r="P8" s="1"/>
      <c r="Q8" s="1"/>
      <c r="R8" s="2"/>
      <c r="S8" s="2"/>
      <c r="T8" s="2"/>
      <c r="U8" s="3">
        <f t="shared" si="2"/>
        <v>9502.74</v>
      </c>
      <c r="V8" s="3">
        <f t="shared" si="4"/>
        <v>15925.507000000001</v>
      </c>
      <c r="W8" s="4">
        <f t="shared" si="5"/>
        <v>68718.506999999998</v>
      </c>
    </row>
    <row r="9" spans="1:23" x14ac:dyDescent="0.2">
      <c r="A9" s="9">
        <v>51260</v>
      </c>
      <c r="B9" s="9">
        <v>51260</v>
      </c>
      <c r="C9" s="22">
        <v>46</v>
      </c>
      <c r="D9" s="9"/>
      <c r="E9" s="9"/>
      <c r="F9" s="9"/>
      <c r="G9" s="9"/>
      <c r="H9" s="9"/>
      <c r="I9" s="9"/>
      <c r="J9" s="9"/>
      <c r="K9" s="20">
        <f t="shared" si="6"/>
        <v>51260</v>
      </c>
      <c r="L9" s="9">
        <f t="shared" si="0"/>
        <v>51260</v>
      </c>
      <c r="M9" s="21">
        <f t="shared" si="1"/>
        <v>5947.2480000000005</v>
      </c>
      <c r="N9" s="21">
        <f t="shared" si="3"/>
        <v>256.3</v>
      </c>
      <c r="O9" s="1"/>
      <c r="P9" s="1"/>
      <c r="Q9" s="1"/>
      <c r="R9" s="2"/>
      <c r="S9" s="2"/>
      <c r="T9" s="2"/>
      <c r="U9" s="3">
        <f t="shared" si="2"/>
        <v>9226.7999999999993</v>
      </c>
      <c r="V9" s="3">
        <f t="shared" si="4"/>
        <v>15430.347999999998</v>
      </c>
      <c r="W9" s="4">
        <f t="shared" si="5"/>
        <v>66690.347999999998</v>
      </c>
    </row>
    <row r="10" spans="1:23" x14ac:dyDescent="0.2">
      <c r="A10" s="9">
        <v>49772</v>
      </c>
      <c r="B10" s="9">
        <v>49772</v>
      </c>
      <c r="C10" s="22">
        <v>45</v>
      </c>
      <c r="D10" s="9"/>
      <c r="E10" s="9"/>
      <c r="F10" s="9"/>
      <c r="G10" s="9"/>
      <c r="H10" s="9"/>
      <c r="I10" s="9"/>
      <c r="J10" s="9"/>
      <c r="K10" s="20">
        <f t="shared" si="6"/>
        <v>49772</v>
      </c>
      <c r="L10" s="9">
        <f t="shared" si="0"/>
        <v>49772</v>
      </c>
      <c r="M10" s="21">
        <f t="shared" si="1"/>
        <v>5741.9040000000005</v>
      </c>
      <c r="N10" s="21">
        <f t="shared" si="3"/>
        <v>248.86</v>
      </c>
      <c r="O10" s="1"/>
      <c r="P10" s="1"/>
      <c r="Q10" s="1"/>
      <c r="R10" s="2"/>
      <c r="S10" s="2"/>
      <c r="T10" s="2"/>
      <c r="U10" s="3">
        <f t="shared" si="2"/>
        <v>8958.9599999999991</v>
      </c>
      <c r="V10" s="3">
        <f t="shared" si="4"/>
        <v>14949.724</v>
      </c>
      <c r="W10" s="4">
        <f t="shared" si="5"/>
        <v>64721.724000000002</v>
      </c>
    </row>
    <row r="11" spans="1:23" x14ac:dyDescent="0.2">
      <c r="A11" s="9">
        <v>48327</v>
      </c>
      <c r="B11" s="9">
        <v>48327</v>
      </c>
      <c r="C11" s="22">
        <v>44</v>
      </c>
      <c r="D11" s="9"/>
      <c r="E11" s="9"/>
      <c r="F11" s="9"/>
      <c r="G11" s="9"/>
      <c r="H11" s="9"/>
      <c r="I11" s="9"/>
      <c r="J11" s="9"/>
      <c r="K11" s="9">
        <f t="shared" si="6"/>
        <v>48327</v>
      </c>
      <c r="L11" s="9"/>
      <c r="M11" s="21">
        <f t="shared" si="1"/>
        <v>5542.4940000000006</v>
      </c>
      <c r="N11" s="21">
        <f t="shared" si="3"/>
        <v>241.63499999999999</v>
      </c>
      <c r="O11" s="1"/>
      <c r="P11" s="1"/>
      <c r="Q11" s="1"/>
      <c r="R11" s="2"/>
      <c r="S11" s="2"/>
      <c r="T11" s="2"/>
      <c r="U11" s="3">
        <f t="shared" si="2"/>
        <v>8698.86</v>
      </c>
      <c r="V11" s="3">
        <f t="shared" si="4"/>
        <v>14482.989000000001</v>
      </c>
      <c r="W11" s="4">
        <f t="shared" si="5"/>
        <v>62809.989000000001</v>
      </c>
    </row>
    <row r="12" spans="1:23" x14ac:dyDescent="0.2">
      <c r="A12" s="9">
        <v>46924</v>
      </c>
      <c r="B12" s="9">
        <v>46924</v>
      </c>
      <c r="C12" s="22">
        <v>43</v>
      </c>
      <c r="D12" s="9"/>
      <c r="E12" s="9"/>
      <c r="F12" s="9"/>
      <c r="G12" s="9"/>
      <c r="H12" s="9"/>
      <c r="I12" s="9"/>
      <c r="J12" s="9"/>
      <c r="K12" s="9">
        <f t="shared" si="6"/>
        <v>46924</v>
      </c>
      <c r="L12" s="9"/>
      <c r="M12" s="21">
        <f t="shared" si="1"/>
        <v>5348.88</v>
      </c>
      <c r="N12" s="21">
        <f t="shared" si="3"/>
        <v>234.62</v>
      </c>
      <c r="O12" s="1"/>
      <c r="P12" s="1"/>
      <c r="Q12" s="1"/>
      <c r="R12" s="2"/>
      <c r="S12" s="2"/>
      <c r="T12" s="2"/>
      <c r="U12" s="3">
        <f t="shared" si="2"/>
        <v>8446.32</v>
      </c>
      <c r="V12" s="3">
        <f t="shared" si="4"/>
        <v>14029.820000000002</v>
      </c>
      <c r="W12" s="4">
        <f t="shared" si="5"/>
        <v>60953.82</v>
      </c>
    </row>
    <row r="13" spans="1:23" x14ac:dyDescent="0.2">
      <c r="A13" s="9">
        <v>45562</v>
      </c>
      <c r="B13" s="9">
        <v>45562</v>
      </c>
      <c r="C13" s="22">
        <v>42</v>
      </c>
      <c r="D13" s="9"/>
      <c r="E13" s="9"/>
      <c r="F13" s="9"/>
      <c r="G13" s="9"/>
      <c r="H13" s="9"/>
      <c r="I13" s="9"/>
      <c r="J13" s="9"/>
      <c r="K13" s="9">
        <f t="shared" si="6"/>
        <v>45562</v>
      </c>
      <c r="L13" s="9"/>
      <c r="M13" s="21">
        <f t="shared" si="1"/>
        <v>5160.924</v>
      </c>
      <c r="N13" s="21">
        <f t="shared" si="3"/>
        <v>227.81</v>
      </c>
      <c r="O13" s="1"/>
      <c r="P13" s="1"/>
      <c r="Q13" s="1"/>
      <c r="R13" s="2"/>
      <c r="S13" s="2"/>
      <c r="T13" s="2"/>
      <c r="U13" s="3">
        <f t="shared" si="2"/>
        <v>8201.16</v>
      </c>
      <c r="V13" s="3">
        <f t="shared" si="4"/>
        <v>13589.893999999998</v>
      </c>
      <c r="W13" s="4">
        <f t="shared" si="5"/>
        <v>59151.894</v>
      </c>
    </row>
    <row r="14" spans="1:23" x14ac:dyDescent="0.2">
      <c r="A14" s="9">
        <v>44240</v>
      </c>
      <c r="B14" s="9">
        <v>44240</v>
      </c>
      <c r="C14" s="22">
        <v>41</v>
      </c>
      <c r="D14" s="9"/>
      <c r="E14" s="9"/>
      <c r="F14" s="9"/>
      <c r="G14" s="9"/>
      <c r="H14" s="9"/>
      <c r="I14" s="9"/>
      <c r="J14" s="9"/>
      <c r="K14" s="9">
        <f t="shared" si="6"/>
        <v>44240</v>
      </c>
      <c r="L14" s="9"/>
      <c r="M14" s="21">
        <f t="shared" si="1"/>
        <v>4978.4880000000003</v>
      </c>
      <c r="N14" s="21">
        <f t="shared" si="3"/>
        <v>221.20000000000002</v>
      </c>
      <c r="O14" s="1"/>
      <c r="P14" s="1"/>
      <c r="Q14" s="1"/>
      <c r="R14" s="2"/>
      <c r="S14" s="2"/>
      <c r="T14" s="2"/>
      <c r="U14" s="3">
        <f t="shared" si="2"/>
        <v>7963.2</v>
      </c>
      <c r="V14" s="3">
        <f t="shared" si="4"/>
        <v>13162.888000000001</v>
      </c>
      <c r="W14" s="4">
        <f t="shared" si="5"/>
        <v>57402.887999999999</v>
      </c>
    </row>
    <row r="15" spans="1:23" x14ac:dyDescent="0.2">
      <c r="A15" s="9">
        <v>42955</v>
      </c>
      <c r="B15" s="9">
        <v>42955</v>
      </c>
      <c r="C15" s="22">
        <v>40</v>
      </c>
      <c r="D15" s="9"/>
      <c r="E15" s="9"/>
      <c r="F15" s="9"/>
      <c r="G15" s="9"/>
      <c r="H15" s="9"/>
      <c r="I15" s="9"/>
      <c r="J15" s="9"/>
      <c r="K15" s="9">
        <f t="shared" si="6"/>
        <v>42955</v>
      </c>
      <c r="L15" s="9"/>
      <c r="M15" s="21">
        <f t="shared" si="1"/>
        <v>4801.1580000000004</v>
      </c>
      <c r="N15" s="21">
        <f t="shared" si="3"/>
        <v>214.77500000000001</v>
      </c>
      <c r="O15" s="1"/>
      <c r="P15" s="1"/>
      <c r="Q15" s="1"/>
      <c r="R15" s="2"/>
      <c r="S15" s="2"/>
      <c r="T15" s="2"/>
      <c r="U15" s="3">
        <f t="shared" si="2"/>
        <v>7731.9</v>
      </c>
      <c r="V15" s="3">
        <f t="shared" si="4"/>
        <v>12747.833000000001</v>
      </c>
      <c r="W15" s="4">
        <f t="shared" si="5"/>
        <v>55702.832999999999</v>
      </c>
    </row>
    <row r="16" spans="1:23" x14ac:dyDescent="0.2">
      <c r="A16" s="9">
        <v>41709</v>
      </c>
      <c r="B16" s="9">
        <v>41709</v>
      </c>
      <c r="C16" s="22">
        <v>39</v>
      </c>
      <c r="D16" s="9"/>
      <c r="E16" s="9"/>
      <c r="F16" s="9"/>
      <c r="G16" s="9"/>
      <c r="H16" s="9"/>
      <c r="I16" s="9"/>
      <c r="J16" s="20">
        <f t="shared" ref="J16:J23" si="7">A16</f>
        <v>41709</v>
      </c>
      <c r="K16" s="9">
        <f t="shared" si="6"/>
        <v>41709</v>
      </c>
      <c r="L16" s="9"/>
      <c r="M16" s="21">
        <f t="shared" si="1"/>
        <v>4629.21</v>
      </c>
      <c r="N16" s="21">
        <f t="shared" si="3"/>
        <v>208.54500000000002</v>
      </c>
      <c r="O16" s="1"/>
      <c r="P16" s="1"/>
      <c r="Q16" s="1"/>
      <c r="R16" s="2"/>
      <c r="S16" s="2"/>
      <c r="T16" s="2"/>
      <c r="U16" s="3">
        <f t="shared" si="2"/>
        <v>7507.62</v>
      </c>
      <c r="V16" s="3">
        <f t="shared" si="4"/>
        <v>12345.375</v>
      </c>
      <c r="W16" s="4">
        <f t="shared" si="5"/>
        <v>54054.375</v>
      </c>
    </row>
    <row r="17" spans="1:23" x14ac:dyDescent="0.2">
      <c r="A17" s="9">
        <v>40523</v>
      </c>
      <c r="B17" s="9">
        <v>40523</v>
      </c>
      <c r="C17" s="22">
        <v>38</v>
      </c>
      <c r="D17" s="9"/>
      <c r="E17" s="9"/>
      <c r="F17" s="9"/>
      <c r="G17" s="9"/>
      <c r="H17" s="9"/>
      <c r="I17" s="9"/>
      <c r="J17" s="20">
        <f t="shared" si="7"/>
        <v>40523</v>
      </c>
      <c r="K17" s="9"/>
      <c r="L17" s="9"/>
      <c r="M17" s="21">
        <f t="shared" si="1"/>
        <v>4465.5420000000004</v>
      </c>
      <c r="N17" s="21">
        <f t="shared" si="3"/>
        <v>202.61500000000001</v>
      </c>
      <c r="O17" s="1"/>
      <c r="P17" s="1"/>
      <c r="Q17" s="1"/>
      <c r="R17" s="2"/>
      <c r="S17" s="2"/>
      <c r="T17" s="2"/>
      <c r="U17" s="3">
        <f t="shared" si="2"/>
        <v>7294.1399999999994</v>
      </c>
      <c r="V17" s="3">
        <f t="shared" si="4"/>
        <v>11962.297</v>
      </c>
      <c r="W17" s="4">
        <f t="shared" si="5"/>
        <v>52485.296999999999</v>
      </c>
    </row>
    <row r="18" spans="1:23" x14ac:dyDescent="0.2">
      <c r="A18" s="9">
        <v>39324</v>
      </c>
      <c r="B18" s="9">
        <v>39324</v>
      </c>
      <c r="C18" s="22">
        <v>37</v>
      </c>
      <c r="D18" s="9"/>
      <c r="E18" s="9"/>
      <c r="F18" s="9"/>
      <c r="G18" s="9"/>
      <c r="H18" s="9"/>
      <c r="I18" s="9"/>
      <c r="J18" s="20">
        <f t="shared" si="7"/>
        <v>39324</v>
      </c>
      <c r="K18" s="9"/>
      <c r="L18" s="9"/>
      <c r="M18" s="21">
        <f t="shared" si="1"/>
        <v>4300.08</v>
      </c>
      <c r="N18" s="21">
        <f t="shared" si="3"/>
        <v>196.62</v>
      </c>
      <c r="O18" s="1"/>
      <c r="P18" s="1"/>
      <c r="Q18" s="1"/>
      <c r="R18" s="2"/>
      <c r="S18" s="2"/>
      <c r="T18" s="2"/>
      <c r="U18" s="3">
        <f t="shared" si="2"/>
        <v>7078.32</v>
      </c>
      <c r="V18" s="3">
        <f t="shared" si="4"/>
        <v>11575.02</v>
      </c>
      <c r="W18" s="4">
        <f t="shared" si="5"/>
        <v>50899.020000000004</v>
      </c>
    </row>
    <row r="19" spans="1:23" x14ac:dyDescent="0.2">
      <c r="A19" s="9">
        <v>38183</v>
      </c>
      <c r="B19" s="9">
        <v>38183</v>
      </c>
      <c r="C19" s="22">
        <v>36</v>
      </c>
      <c r="D19" s="9"/>
      <c r="E19" s="9"/>
      <c r="F19" s="9"/>
      <c r="G19" s="9"/>
      <c r="H19" s="9"/>
      <c r="I19" s="9"/>
      <c r="J19" s="9">
        <f t="shared" si="7"/>
        <v>38183</v>
      </c>
      <c r="K19" s="9"/>
      <c r="L19" s="9"/>
      <c r="M19" s="21">
        <f t="shared" si="1"/>
        <v>4142.6220000000003</v>
      </c>
      <c r="N19" s="21">
        <f t="shared" si="3"/>
        <v>190.91499999999999</v>
      </c>
      <c r="O19" s="1"/>
      <c r="P19" s="1"/>
      <c r="Q19" s="1"/>
      <c r="R19" s="2"/>
      <c r="S19" s="2"/>
      <c r="T19" s="2"/>
      <c r="U19" s="3">
        <f t="shared" si="2"/>
        <v>6872.94</v>
      </c>
      <c r="V19" s="3">
        <f t="shared" si="4"/>
        <v>11206.477000000001</v>
      </c>
      <c r="W19" s="4">
        <f t="shared" si="5"/>
        <v>49389.476999999999</v>
      </c>
    </row>
    <row r="20" spans="1:23" x14ac:dyDescent="0.2">
      <c r="A20" s="9">
        <v>37075</v>
      </c>
      <c r="B20" s="9">
        <v>37075</v>
      </c>
      <c r="C20" s="22">
        <v>35</v>
      </c>
      <c r="D20" s="9"/>
      <c r="E20" s="9"/>
      <c r="F20" s="9"/>
      <c r="G20" s="9"/>
      <c r="H20" s="9"/>
      <c r="I20" s="9"/>
      <c r="J20" s="9">
        <f t="shared" si="7"/>
        <v>37075</v>
      </c>
      <c r="K20" s="9"/>
      <c r="L20" s="9"/>
      <c r="M20" s="21">
        <f t="shared" si="1"/>
        <v>3989.7180000000003</v>
      </c>
      <c r="N20" s="21">
        <f t="shared" si="3"/>
        <v>185.375</v>
      </c>
      <c r="O20" s="1"/>
      <c r="P20" s="1"/>
      <c r="Q20" s="1"/>
      <c r="R20" s="2"/>
      <c r="S20" s="2"/>
      <c r="T20" s="2"/>
      <c r="U20" s="3">
        <f t="shared" si="2"/>
        <v>6673.5</v>
      </c>
      <c r="V20" s="3">
        <f t="shared" si="4"/>
        <v>10848.593000000001</v>
      </c>
      <c r="W20" s="4">
        <f t="shared" si="5"/>
        <v>47923.593000000001</v>
      </c>
    </row>
    <row r="21" spans="1:23" x14ac:dyDescent="0.2">
      <c r="A21" s="9">
        <v>36001</v>
      </c>
      <c r="B21" s="9">
        <v>36001</v>
      </c>
      <c r="C21" s="22">
        <v>34</v>
      </c>
      <c r="D21" s="9"/>
      <c r="E21" s="9"/>
      <c r="F21" s="9"/>
      <c r="G21" s="9"/>
      <c r="H21" s="9"/>
      <c r="I21" s="9"/>
      <c r="J21" s="9">
        <f t="shared" si="7"/>
        <v>36001</v>
      </c>
      <c r="K21" s="9"/>
      <c r="L21" s="9"/>
      <c r="M21" s="21">
        <f t="shared" si="1"/>
        <v>3841.5060000000003</v>
      </c>
      <c r="N21" s="21">
        <f t="shared" si="3"/>
        <v>180.005</v>
      </c>
      <c r="O21" s="1"/>
      <c r="P21" s="1"/>
      <c r="Q21" s="1"/>
      <c r="R21" s="2"/>
      <c r="S21" s="2"/>
      <c r="T21" s="2"/>
      <c r="U21" s="3">
        <f t="shared" si="2"/>
        <v>6480.1799999999994</v>
      </c>
      <c r="V21" s="3">
        <f t="shared" si="4"/>
        <v>10501.690999999999</v>
      </c>
      <c r="W21" s="4">
        <f t="shared" si="5"/>
        <v>46502.690999999999</v>
      </c>
    </row>
    <row r="22" spans="1:23" x14ac:dyDescent="0.2">
      <c r="A22" s="9">
        <v>34956</v>
      </c>
      <c r="B22" s="9">
        <v>34956</v>
      </c>
      <c r="C22" s="22">
        <v>33</v>
      </c>
      <c r="D22" s="9"/>
      <c r="E22" s="9"/>
      <c r="F22" s="9"/>
      <c r="G22" s="9"/>
      <c r="H22" s="9"/>
      <c r="I22" s="9"/>
      <c r="J22" s="9">
        <f t="shared" si="7"/>
        <v>34956</v>
      </c>
      <c r="K22" s="9"/>
      <c r="L22" s="9"/>
      <c r="M22" s="21">
        <f t="shared" si="1"/>
        <v>3697.2960000000003</v>
      </c>
      <c r="N22" s="21">
        <f t="shared" si="3"/>
        <v>174.78</v>
      </c>
      <c r="O22" s="1"/>
      <c r="P22" s="1"/>
      <c r="Q22" s="1"/>
      <c r="R22" s="2"/>
      <c r="S22" s="2"/>
      <c r="T22" s="2"/>
      <c r="U22" s="3">
        <f t="shared" si="2"/>
        <v>6292.08</v>
      </c>
      <c r="V22" s="3">
        <f t="shared" si="4"/>
        <v>10164.156000000001</v>
      </c>
      <c r="W22" s="4">
        <f t="shared" si="5"/>
        <v>45120.156000000003</v>
      </c>
    </row>
    <row r="23" spans="1:23" x14ac:dyDescent="0.2">
      <c r="A23" s="9">
        <v>33943</v>
      </c>
      <c r="B23" s="9">
        <v>33943</v>
      </c>
      <c r="C23" s="22">
        <v>32</v>
      </c>
      <c r="D23" s="9"/>
      <c r="E23" s="9"/>
      <c r="F23" s="9"/>
      <c r="G23" s="9"/>
      <c r="H23" s="9"/>
      <c r="I23" s="20">
        <f t="shared" ref="I23:I30" si="8">A23</f>
        <v>33943</v>
      </c>
      <c r="J23" s="9">
        <f t="shared" si="7"/>
        <v>33943</v>
      </c>
      <c r="K23" s="9"/>
      <c r="L23" s="9"/>
      <c r="M23" s="21">
        <f t="shared" si="1"/>
        <v>3557.5020000000004</v>
      </c>
      <c r="N23" s="21">
        <f t="shared" si="3"/>
        <v>169.715</v>
      </c>
      <c r="O23" s="1"/>
      <c r="P23" s="1"/>
      <c r="Q23" s="1"/>
      <c r="R23" s="2"/>
      <c r="S23" s="2"/>
      <c r="T23" s="2"/>
      <c r="U23" s="3">
        <f t="shared" si="2"/>
        <v>6109.74</v>
      </c>
      <c r="V23" s="3">
        <f t="shared" si="4"/>
        <v>9836.9570000000003</v>
      </c>
      <c r="W23" s="4">
        <f t="shared" si="5"/>
        <v>43779.957000000002</v>
      </c>
    </row>
    <row r="24" spans="1:23" x14ac:dyDescent="0.2">
      <c r="A24" s="9">
        <v>32958</v>
      </c>
      <c r="B24" s="9">
        <v>32958</v>
      </c>
      <c r="C24" s="22">
        <v>31</v>
      </c>
      <c r="D24" s="9"/>
      <c r="E24" s="9"/>
      <c r="F24" s="9"/>
      <c r="G24" s="9"/>
      <c r="H24" s="9"/>
      <c r="I24" s="20">
        <f t="shared" si="8"/>
        <v>32958</v>
      </c>
      <c r="J24" s="1"/>
      <c r="K24" s="9"/>
      <c r="L24" s="9"/>
      <c r="M24" s="21">
        <f t="shared" si="1"/>
        <v>3421.5720000000001</v>
      </c>
      <c r="N24" s="21">
        <f t="shared" si="3"/>
        <v>164.79</v>
      </c>
      <c r="O24" s="1"/>
      <c r="P24" s="1"/>
      <c r="Q24" s="1"/>
      <c r="R24" s="2"/>
      <c r="S24" s="2"/>
      <c r="T24" s="2"/>
      <c r="U24" s="3">
        <f t="shared" si="2"/>
        <v>5932.44</v>
      </c>
      <c r="V24" s="3">
        <f t="shared" si="4"/>
        <v>9518.8019999999997</v>
      </c>
      <c r="W24" s="4">
        <f t="shared" si="5"/>
        <v>42476.801999999996</v>
      </c>
    </row>
    <row r="25" spans="1:23" x14ac:dyDescent="0.2">
      <c r="A25" s="9">
        <v>32004</v>
      </c>
      <c r="B25" s="9">
        <v>32004</v>
      </c>
      <c r="C25" s="22">
        <v>30</v>
      </c>
      <c r="D25" s="9"/>
      <c r="E25" s="9"/>
      <c r="F25" s="9"/>
      <c r="G25" s="9"/>
      <c r="H25" s="9"/>
      <c r="I25" s="20">
        <f t="shared" si="8"/>
        <v>32004</v>
      </c>
      <c r="J25" s="1"/>
      <c r="K25" s="9"/>
      <c r="L25" s="9"/>
      <c r="M25" s="21">
        <f t="shared" si="1"/>
        <v>3289.92</v>
      </c>
      <c r="N25" s="21">
        <f t="shared" si="3"/>
        <v>160.02000000000001</v>
      </c>
      <c r="O25" s="1"/>
      <c r="P25" s="1"/>
      <c r="Q25" s="1"/>
      <c r="R25" s="2"/>
      <c r="S25" s="2"/>
      <c r="T25" s="2"/>
      <c r="U25" s="3">
        <f t="shared" si="2"/>
        <v>5760.7199999999993</v>
      </c>
      <c r="V25" s="3">
        <f t="shared" si="4"/>
        <v>9210.66</v>
      </c>
      <c r="W25" s="4">
        <f t="shared" si="5"/>
        <v>41214.660000000003</v>
      </c>
    </row>
    <row r="26" spans="1:23" x14ac:dyDescent="0.2">
      <c r="A26" s="9">
        <v>31076</v>
      </c>
      <c r="B26" s="9">
        <v>31076</v>
      </c>
      <c r="C26" s="22">
        <v>29</v>
      </c>
      <c r="D26" s="9"/>
      <c r="E26" s="9"/>
      <c r="F26" s="9"/>
      <c r="G26" s="9"/>
      <c r="H26" s="9"/>
      <c r="I26" s="9">
        <f t="shared" si="8"/>
        <v>31076</v>
      </c>
      <c r="J26" s="1"/>
      <c r="K26" s="9"/>
      <c r="L26" s="9"/>
      <c r="M26" s="21">
        <f t="shared" si="1"/>
        <v>3161.8560000000002</v>
      </c>
      <c r="N26" s="21">
        <f t="shared" si="3"/>
        <v>155.38</v>
      </c>
      <c r="O26" s="1"/>
      <c r="P26" s="1"/>
      <c r="Q26" s="1"/>
      <c r="R26" s="2"/>
      <c r="S26" s="2"/>
      <c r="T26" s="2"/>
      <c r="U26" s="3">
        <f t="shared" si="2"/>
        <v>5593.6799999999994</v>
      </c>
      <c r="V26" s="3">
        <f t="shared" si="4"/>
        <v>8910.9159999999993</v>
      </c>
      <c r="W26" s="4">
        <f t="shared" si="5"/>
        <v>39986.915999999997</v>
      </c>
    </row>
    <row r="27" spans="1:23" x14ac:dyDescent="0.2">
      <c r="A27" s="9">
        <v>30175</v>
      </c>
      <c r="B27" s="9">
        <v>30175</v>
      </c>
      <c r="C27" s="22">
        <v>28</v>
      </c>
      <c r="D27" s="9"/>
      <c r="E27" s="9"/>
      <c r="F27" s="9"/>
      <c r="G27" s="9"/>
      <c r="H27" s="9"/>
      <c r="I27" s="9">
        <f t="shared" si="8"/>
        <v>30175</v>
      </c>
      <c r="J27" s="9"/>
      <c r="K27" s="9"/>
      <c r="L27" s="9"/>
      <c r="M27" s="21">
        <f t="shared" si="1"/>
        <v>3037.518</v>
      </c>
      <c r="N27" s="21">
        <f t="shared" si="3"/>
        <v>150.875</v>
      </c>
      <c r="O27" s="1"/>
      <c r="P27" s="1"/>
      <c r="Q27" s="1"/>
      <c r="R27" s="2"/>
      <c r="S27" s="2"/>
      <c r="T27" s="2"/>
      <c r="U27" s="3">
        <f t="shared" si="2"/>
        <v>5431.5</v>
      </c>
      <c r="V27" s="3">
        <f t="shared" si="4"/>
        <v>8619.893</v>
      </c>
      <c r="W27" s="4">
        <f t="shared" si="5"/>
        <v>38794.892999999996</v>
      </c>
    </row>
    <row r="28" spans="1:23" x14ac:dyDescent="0.2">
      <c r="A28" s="9">
        <v>29301</v>
      </c>
      <c r="B28" s="9">
        <v>29301</v>
      </c>
      <c r="C28" s="22">
        <v>27</v>
      </c>
      <c r="D28" s="9"/>
      <c r="E28" s="9"/>
      <c r="F28" s="9"/>
      <c r="G28" s="9"/>
      <c r="H28" s="9"/>
      <c r="I28" s="9">
        <f t="shared" si="8"/>
        <v>29301</v>
      </c>
      <c r="J28" s="9"/>
      <c r="K28" s="9"/>
      <c r="L28" s="9"/>
      <c r="M28" s="21">
        <f t="shared" si="1"/>
        <v>2916.9060000000004</v>
      </c>
      <c r="N28" s="21">
        <f t="shared" si="3"/>
        <v>146.505</v>
      </c>
      <c r="O28" s="1"/>
      <c r="P28" s="1"/>
      <c r="Q28" s="1"/>
      <c r="R28" s="2"/>
      <c r="S28" s="2"/>
      <c r="T28" s="2"/>
      <c r="U28" s="3">
        <f t="shared" si="2"/>
        <v>5274.1799999999994</v>
      </c>
      <c r="V28" s="3">
        <f t="shared" si="4"/>
        <v>8337.5909999999985</v>
      </c>
      <c r="W28" s="4">
        <f t="shared" si="5"/>
        <v>37638.591</v>
      </c>
    </row>
    <row r="29" spans="1:23" x14ac:dyDescent="0.2">
      <c r="A29" s="9">
        <v>28452</v>
      </c>
      <c r="B29" s="9">
        <v>28452</v>
      </c>
      <c r="C29" s="22">
        <v>26</v>
      </c>
      <c r="D29" s="9"/>
      <c r="E29" s="9"/>
      <c r="F29" s="9"/>
      <c r="G29" s="9"/>
      <c r="H29" s="9"/>
      <c r="I29" s="9">
        <f t="shared" si="8"/>
        <v>28452</v>
      </c>
      <c r="J29" s="9"/>
      <c r="K29" s="9"/>
      <c r="L29" s="9"/>
      <c r="M29" s="21">
        <f t="shared" si="1"/>
        <v>2799.7440000000001</v>
      </c>
      <c r="N29" s="21">
        <f t="shared" si="3"/>
        <v>142.26</v>
      </c>
      <c r="O29" s="1"/>
      <c r="P29" s="1"/>
      <c r="Q29" s="1"/>
      <c r="R29" s="2"/>
      <c r="S29" s="2"/>
      <c r="T29" s="2"/>
      <c r="U29" s="3">
        <f t="shared" si="2"/>
        <v>5121.3599999999997</v>
      </c>
      <c r="V29" s="3">
        <f t="shared" si="4"/>
        <v>8063.3639999999996</v>
      </c>
      <c r="W29" s="4">
        <f t="shared" si="5"/>
        <v>36515.364000000001</v>
      </c>
    </row>
    <row r="30" spans="1:23" x14ac:dyDescent="0.2">
      <c r="A30" s="9">
        <v>27629</v>
      </c>
      <c r="B30" s="9">
        <v>27629</v>
      </c>
      <c r="C30" s="22">
        <v>25</v>
      </c>
      <c r="D30" s="9"/>
      <c r="E30" s="9"/>
      <c r="F30" s="9"/>
      <c r="G30" s="9"/>
      <c r="H30" s="20">
        <f t="shared" ref="H30:H39" si="9">A30</f>
        <v>27629</v>
      </c>
      <c r="I30" s="9">
        <f t="shared" si="8"/>
        <v>27629</v>
      </c>
      <c r="J30" s="9"/>
      <c r="K30" s="9"/>
      <c r="L30" s="9"/>
      <c r="M30" s="21">
        <f t="shared" si="1"/>
        <v>2686.17</v>
      </c>
      <c r="N30" s="21">
        <f t="shared" si="3"/>
        <v>138.14500000000001</v>
      </c>
      <c r="O30" s="5">
        <f t="shared" ref="O30:O39" si="10">ROUND(H30*0.1,0)</f>
        <v>2763</v>
      </c>
      <c r="P30" s="5">
        <f>SUM(M30:O30)</f>
        <v>5587.3150000000005</v>
      </c>
      <c r="Q30" s="6">
        <f>B30+P30</f>
        <v>33216.315000000002</v>
      </c>
      <c r="R30" s="7">
        <f t="shared" ref="R30:R39" si="11">ROUND(H30*0.225,0)</f>
        <v>6217</v>
      </c>
      <c r="S30" s="7">
        <f>SUM(M30, N30, R30)</f>
        <v>9041.3150000000005</v>
      </c>
      <c r="T30" s="8">
        <f>B30+S30</f>
        <v>36670.315000000002</v>
      </c>
      <c r="U30" s="3">
        <f t="shared" si="2"/>
        <v>4973.22</v>
      </c>
      <c r="V30" s="3">
        <f t="shared" si="4"/>
        <v>7797.5350000000008</v>
      </c>
      <c r="W30" s="4">
        <f t="shared" si="5"/>
        <v>35426.535000000003</v>
      </c>
    </row>
    <row r="31" spans="1:23" x14ac:dyDescent="0.2">
      <c r="A31" s="9">
        <v>26829</v>
      </c>
      <c r="B31" s="9">
        <v>26829</v>
      </c>
      <c r="C31" s="22">
        <v>24</v>
      </c>
      <c r="D31" s="9"/>
      <c r="E31" s="9"/>
      <c r="F31" s="9"/>
      <c r="G31" s="9"/>
      <c r="H31" s="20">
        <f t="shared" si="9"/>
        <v>26829</v>
      </c>
      <c r="I31" s="9"/>
      <c r="J31" s="9"/>
      <c r="K31" s="9"/>
      <c r="L31" s="9"/>
      <c r="M31" s="21">
        <f t="shared" si="1"/>
        <v>2575.7700000000004</v>
      </c>
      <c r="N31" s="21">
        <f t="shared" si="3"/>
        <v>134.14500000000001</v>
      </c>
      <c r="O31" s="5">
        <f t="shared" si="10"/>
        <v>2683</v>
      </c>
      <c r="P31" s="5">
        <f t="shared" ref="P31:P54" si="12">SUM(M31:O31)</f>
        <v>5392.9150000000009</v>
      </c>
      <c r="Q31" s="6">
        <f t="shared" ref="Q31:Q54" si="13">B31+P31</f>
        <v>32221.915000000001</v>
      </c>
      <c r="R31" s="7">
        <f t="shared" si="11"/>
        <v>6037</v>
      </c>
      <c r="S31" s="7">
        <f t="shared" ref="S31:S54" si="14">SUM(M31, N31, R31)</f>
        <v>8746.9150000000009</v>
      </c>
      <c r="T31" s="8">
        <f t="shared" ref="T31:T54" si="15">B31+S31</f>
        <v>35575.915000000001</v>
      </c>
      <c r="U31" s="9"/>
      <c r="V31" s="9"/>
      <c r="W31" s="10"/>
    </row>
    <row r="32" spans="1:23" x14ac:dyDescent="0.2">
      <c r="A32" s="9">
        <v>26052</v>
      </c>
      <c r="B32" s="9">
        <v>26052</v>
      </c>
      <c r="C32" s="22">
        <v>23</v>
      </c>
      <c r="D32" s="9"/>
      <c r="E32" s="9"/>
      <c r="F32" s="9"/>
      <c r="G32" s="9"/>
      <c r="H32" s="20">
        <f t="shared" si="9"/>
        <v>26052</v>
      </c>
      <c r="I32" s="9"/>
      <c r="J32" s="9"/>
      <c r="K32" s="9"/>
      <c r="L32" s="9"/>
      <c r="M32" s="21">
        <f t="shared" si="1"/>
        <v>2468.5440000000003</v>
      </c>
      <c r="N32" s="21">
        <f t="shared" si="3"/>
        <v>130.26</v>
      </c>
      <c r="O32" s="5">
        <f t="shared" si="10"/>
        <v>2605</v>
      </c>
      <c r="P32" s="5">
        <f t="shared" si="12"/>
        <v>5203.8040000000001</v>
      </c>
      <c r="Q32" s="6">
        <f t="shared" si="13"/>
        <v>31255.804</v>
      </c>
      <c r="R32" s="7">
        <f t="shared" si="11"/>
        <v>5862</v>
      </c>
      <c r="S32" s="7">
        <f t="shared" si="14"/>
        <v>8460.8040000000001</v>
      </c>
      <c r="T32" s="8">
        <f t="shared" si="15"/>
        <v>34512.804000000004</v>
      </c>
      <c r="U32" s="9"/>
      <c r="V32" s="9"/>
      <c r="W32" s="10"/>
    </row>
    <row r="33" spans="1:23" x14ac:dyDescent="0.2">
      <c r="A33" s="9">
        <v>25298</v>
      </c>
      <c r="B33" s="9">
        <v>25298</v>
      </c>
      <c r="C33" s="22">
        <v>22</v>
      </c>
      <c r="D33" s="9"/>
      <c r="E33" s="9"/>
      <c r="F33" s="9"/>
      <c r="G33" s="9"/>
      <c r="H33" s="9">
        <f t="shared" si="9"/>
        <v>25298</v>
      </c>
      <c r="I33" s="9"/>
      <c r="J33" s="9"/>
      <c r="K33" s="9"/>
      <c r="L33" s="9"/>
      <c r="M33" s="21">
        <f t="shared" si="1"/>
        <v>2364.4920000000002</v>
      </c>
      <c r="N33" s="21">
        <f t="shared" si="3"/>
        <v>126.49000000000001</v>
      </c>
      <c r="O33" s="5">
        <f t="shared" si="10"/>
        <v>2530</v>
      </c>
      <c r="P33" s="5">
        <f t="shared" si="12"/>
        <v>5020.982</v>
      </c>
      <c r="Q33" s="6">
        <f t="shared" si="13"/>
        <v>30318.982</v>
      </c>
      <c r="R33" s="7">
        <f t="shared" si="11"/>
        <v>5692</v>
      </c>
      <c r="S33" s="7">
        <f t="shared" si="14"/>
        <v>8182.982</v>
      </c>
      <c r="T33" s="8">
        <f t="shared" si="15"/>
        <v>33480.982000000004</v>
      </c>
      <c r="U33" s="9"/>
      <c r="V33" s="9"/>
      <c r="W33" s="10"/>
    </row>
    <row r="34" spans="1:23" x14ac:dyDescent="0.2">
      <c r="A34" s="9">
        <v>24565</v>
      </c>
      <c r="B34" s="9">
        <v>24565</v>
      </c>
      <c r="C34" s="22">
        <v>21</v>
      </c>
      <c r="D34" s="9"/>
      <c r="E34" s="9"/>
      <c r="F34" s="9"/>
      <c r="G34" s="9"/>
      <c r="H34" s="9">
        <f t="shared" si="9"/>
        <v>24565</v>
      </c>
      <c r="I34" s="9"/>
      <c r="J34" s="9"/>
      <c r="K34" s="9"/>
      <c r="L34" s="9"/>
      <c r="M34" s="21">
        <f t="shared" si="1"/>
        <v>2263.3380000000002</v>
      </c>
      <c r="N34" s="21">
        <f t="shared" si="3"/>
        <v>122.825</v>
      </c>
      <c r="O34" s="5">
        <f t="shared" si="10"/>
        <v>2457</v>
      </c>
      <c r="P34" s="5">
        <f t="shared" si="12"/>
        <v>4843.1630000000005</v>
      </c>
      <c r="Q34" s="6">
        <f t="shared" si="13"/>
        <v>29408.163</v>
      </c>
      <c r="R34" s="7">
        <f t="shared" si="11"/>
        <v>5527</v>
      </c>
      <c r="S34" s="7">
        <f t="shared" si="14"/>
        <v>7913.1630000000005</v>
      </c>
      <c r="T34" s="8">
        <f t="shared" si="15"/>
        <v>32478.163</v>
      </c>
      <c r="U34" s="9"/>
      <c r="V34" s="9"/>
      <c r="W34" s="10"/>
    </row>
    <row r="35" spans="1:23" x14ac:dyDescent="0.2">
      <c r="A35" s="9">
        <v>23879</v>
      </c>
      <c r="B35" s="9">
        <v>23879</v>
      </c>
      <c r="C35" s="22">
        <v>20</v>
      </c>
      <c r="D35" s="9"/>
      <c r="E35" s="9"/>
      <c r="F35" s="9"/>
      <c r="G35" s="9"/>
      <c r="H35" s="9">
        <f t="shared" si="9"/>
        <v>23879</v>
      </c>
      <c r="I35" s="9"/>
      <c r="J35" s="9"/>
      <c r="K35" s="9"/>
      <c r="L35" s="9"/>
      <c r="M35" s="21">
        <f t="shared" si="1"/>
        <v>2168.67</v>
      </c>
      <c r="N35" s="21">
        <f t="shared" si="3"/>
        <v>119.395</v>
      </c>
      <c r="O35" s="5">
        <f t="shared" si="10"/>
        <v>2388</v>
      </c>
      <c r="P35" s="5">
        <f t="shared" si="12"/>
        <v>4676.0650000000005</v>
      </c>
      <c r="Q35" s="6">
        <f t="shared" si="13"/>
        <v>28555.065000000002</v>
      </c>
      <c r="R35" s="7">
        <f t="shared" si="11"/>
        <v>5373</v>
      </c>
      <c r="S35" s="7">
        <f t="shared" si="14"/>
        <v>7661.0650000000005</v>
      </c>
      <c r="T35" s="8">
        <f t="shared" si="15"/>
        <v>31540.065000000002</v>
      </c>
      <c r="U35" s="9"/>
      <c r="V35" s="9"/>
      <c r="W35" s="10"/>
    </row>
    <row r="36" spans="1:23" x14ac:dyDescent="0.2">
      <c r="A36" s="9">
        <v>23164</v>
      </c>
      <c r="B36" s="9">
        <v>23164</v>
      </c>
      <c r="C36" s="22">
        <v>19</v>
      </c>
      <c r="D36" s="9"/>
      <c r="E36" s="9"/>
      <c r="F36" s="9"/>
      <c r="G36" s="9"/>
      <c r="H36" s="9">
        <f t="shared" si="9"/>
        <v>23164</v>
      </c>
      <c r="I36" s="9"/>
      <c r="J36" s="9"/>
      <c r="K36" s="9"/>
      <c r="L36" s="9"/>
      <c r="M36" s="21">
        <f t="shared" si="1"/>
        <v>2070</v>
      </c>
      <c r="N36" s="21">
        <f t="shared" si="3"/>
        <v>115.82000000000001</v>
      </c>
      <c r="O36" s="5">
        <f t="shared" si="10"/>
        <v>2316</v>
      </c>
      <c r="P36" s="5">
        <f t="shared" si="12"/>
        <v>4501.82</v>
      </c>
      <c r="Q36" s="6">
        <f t="shared" si="13"/>
        <v>27665.82</v>
      </c>
      <c r="R36" s="7">
        <f t="shared" si="11"/>
        <v>5212</v>
      </c>
      <c r="S36" s="7">
        <f t="shared" si="14"/>
        <v>7397.82</v>
      </c>
      <c r="T36" s="8">
        <f t="shared" si="15"/>
        <v>30561.82</v>
      </c>
      <c r="U36" s="9"/>
      <c r="V36" s="9"/>
      <c r="W36" s="10"/>
    </row>
    <row r="37" spans="1:23" x14ac:dyDescent="0.2">
      <c r="A37" s="9">
        <v>22494</v>
      </c>
      <c r="B37" s="9">
        <v>22494</v>
      </c>
      <c r="C37" s="22">
        <v>18</v>
      </c>
      <c r="D37" s="9"/>
      <c r="E37" s="9"/>
      <c r="F37" s="9"/>
      <c r="G37" s="20">
        <f t="shared" ref="G37:G44" si="16">A37</f>
        <v>22494</v>
      </c>
      <c r="H37" s="9">
        <f t="shared" si="9"/>
        <v>22494</v>
      </c>
      <c r="I37" s="9"/>
      <c r="J37" s="9"/>
      <c r="K37" s="9"/>
      <c r="L37" s="9"/>
      <c r="M37" s="21">
        <f t="shared" si="1"/>
        <v>1977.5400000000002</v>
      </c>
      <c r="N37" s="21">
        <f t="shared" si="3"/>
        <v>112.47</v>
      </c>
      <c r="O37" s="5">
        <f t="shared" si="10"/>
        <v>2249</v>
      </c>
      <c r="P37" s="5">
        <f t="shared" si="12"/>
        <v>4339.01</v>
      </c>
      <c r="Q37" s="6">
        <f t="shared" si="13"/>
        <v>26833.010000000002</v>
      </c>
      <c r="R37" s="7">
        <f t="shared" si="11"/>
        <v>5061</v>
      </c>
      <c r="S37" s="7">
        <f t="shared" si="14"/>
        <v>7151.01</v>
      </c>
      <c r="T37" s="8">
        <f t="shared" si="15"/>
        <v>29645.010000000002</v>
      </c>
      <c r="U37" s="9"/>
      <c r="V37" s="9"/>
      <c r="W37" s="10"/>
    </row>
    <row r="38" spans="1:23" x14ac:dyDescent="0.2">
      <c r="A38" s="9">
        <v>21843</v>
      </c>
      <c r="B38" s="9">
        <v>21843</v>
      </c>
      <c r="C38" s="22">
        <v>17</v>
      </c>
      <c r="D38" s="9"/>
      <c r="E38" s="9"/>
      <c r="F38" s="9"/>
      <c r="G38" s="20">
        <f t="shared" si="16"/>
        <v>21843</v>
      </c>
      <c r="H38" s="9">
        <f t="shared" si="9"/>
        <v>21843</v>
      </c>
      <c r="I38" s="9"/>
      <c r="J38" s="9"/>
      <c r="K38" s="9"/>
      <c r="L38" s="9"/>
      <c r="M38" s="21">
        <f t="shared" si="1"/>
        <v>1887.7020000000002</v>
      </c>
      <c r="N38" s="21">
        <f t="shared" si="3"/>
        <v>109.215</v>
      </c>
      <c r="O38" s="5">
        <f t="shared" si="10"/>
        <v>2184</v>
      </c>
      <c r="P38" s="5">
        <f t="shared" si="12"/>
        <v>4180.9170000000004</v>
      </c>
      <c r="Q38" s="6">
        <f t="shared" si="13"/>
        <v>26023.917000000001</v>
      </c>
      <c r="R38" s="7">
        <f t="shared" si="11"/>
        <v>4915</v>
      </c>
      <c r="S38" s="7">
        <f t="shared" si="14"/>
        <v>6911.9170000000004</v>
      </c>
      <c r="T38" s="8">
        <f t="shared" si="15"/>
        <v>28754.917000000001</v>
      </c>
      <c r="U38" s="9"/>
      <c r="V38" s="9"/>
      <c r="W38" s="10"/>
    </row>
    <row r="39" spans="1:23" x14ac:dyDescent="0.2">
      <c r="A39" s="9">
        <v>21220</v>
      </c>
      <c r="B39" s="9">
        <v>21220</v>
      </c>
      <c r="C39" s="22">
        <v>16</v>
      </c>
      <c r="D39" s="9"/>
      <c r="E39" s="9"/>
      <c r="F39" s="9"/>
      <c r="G39" s="9">
        <f t="shared" si="16"/>
        <v>21220</v>
      </c>
      <c r="H39" s="9">
        <f t="shared" si="9"/>
        <v>21220</v>
      </c>
      <c r="I39" s="9"/>
      <c r="J39" s="9"/>
      <c r="K39" s="9"/>
      <c r="L39" s="9"/>
      <c r="M39" s="21">
        <f t="shared" si="1"/>
        <v>1801.7280000000001</v>
      </c>
      <c r="N39" s="21">
        <f t="shared" si="3"/>
        <v>106.10000000000001</v>
      </c>
      <c r="O39" s="5">
        <f t="shared" si="10"/>
        <v>2122</v>
      </c>
      <c r="P39" s="5">
        <f t="shared" si="12"/>
        <v>4029.828</v>
      </c>
      <c r="Q39" s="6">
        <f t="shared" si="13"/>
        <v>25249.828000000001</v>
      </c>
      <c r="R39" s="7">
        <f t="shared" si="11"/>
        <v>4775</v>
      </c>
      <c r="S39" s="7">
        <f t="shared" si="14"/>
        <v>6682.8279999999995</v>
      </c>
      <c r="T39" s="8">
        <f t="shared" si="15"/>
        <v>27902.828000000001</v>
      </c>
      <c r="U39" s="9"/>
      <c r="V39" s="9"/>
      <c r="W39" s="10"/>
    </row>
    <row r="40" spans="1:23" x14ac:dyDescent="0.2">
      <c r="A40" s="9">
        <v>20624</v>
      </c>
      <c r="B40" s="9">
        <v>20624</v>
      </c>
      <c r="C40" s="22">
        <v>15</v>
      </c>
      <c r="D40" s="9"/>
      <c r="E40" s="9"/>
      <c r="F40" s="9"/>
      <c r="G40" s="9">
        <f t="shared" si="16"/>
        <v>20624</v>
      </c>
      <c r="H40" s="9"/>
      <c r="I40" s="9"/>
      <c r="J40" s="9"/>
      <c r="K40" s="9"/>
      <c r="L40" s="9"/>
      <c r="M40" s="21">
        <f t="shared" si="1"/>
        <v>1719.4800000000002</v>
      </c>
      <c r="N40" s="21">
        <f t="shared" si="3"/>
        <v>103.12</v>
      </c>
      <c r="O40" s="5">
        <f>ROUND(G40*0.1,0)</f>
        <v>2062</v>
      </c>
      <c r="P40" s="5">
        <f t="shared" si="12"/>
        <v>3884.6000000000004</v>
      </c>
      <c r="Q40" s="6">
        <f t="shared" si="13"/>
        <v>24508.6</v>
      </c>
      <c r="R40" s="7">
        <f>ROUND(G40*0.225,0)</f>
        <v>4640</v>
      </c>
      <c r="S40" s="7">
        <f t="shared" si="14"/>
        <v>6462.6</v>
      </c>
      <c r="T40" s="8">
        <f t="shared" si="15"/>
        <v>27086.6</v>
      </c>
      <c r="U40" s="9"/>
      <c r="V40" s="9"/>
      <c r="W40" s="10"/>
    </row>
    <row r="41" spans="1:23" x14ac:dyDescent="0.2">
      <c r="A41" s="9">
        <v>20046</v>
      </c>
      <c r="B41" s="9">
        <v>20046</v>
      </c>
      <c r="C41" s="22">
        <v>14</v>
      </c>
      <c r="D41" s="9"/>
      <c r="E41" s="9"/>
      <c r="F41" s="9"/>
      <c r="G41" s="9">
        <f t="shared" si="16"/>
        <v>20046</v>
      </c>
      <c r="H41" s="9"/>
      <c r="I41" s="9"/>
      <c r="J41" s="9"/>
      <c r="K41" s="9"/>
      <c r="L41" s="9"/>
      <c r="M41" s="21">
        <f t="shared" si="1"/>
        <v>1639.7160000000001</v>
      </c>
      <c r="N41" s="21">
        <f t="shared" si="3"/>
        <v>100.23</v>
      </c>
      <c r="O41" s="5">
        <f>ROUND(G41*0.1,0)</f>
        <v>2005</v>
      </c>
      <c r="P41" s="5">
        <f t="shared" si="12"/>
        <v>3744.9459999999999</v>
      </c>
      <c r="Q41" s="6">
        <f t="shared" si="13"/>
        <v>23790.946</v>
      </c>
      <c r="R41" s="7">
        <f>ROUND(G41*0.225,0)</f>
        <v>4510</v>
      </c>
      <c r="S41" s="7">
        <f t="shared" si="14"/>
        <v>6249.9459999999999</v>
      </c>
      <c r="T41" s="8">
        <f t="shared" si="15"/>
        <v>26295.946</v>
      </c>
      <c r="U41" s="9"/>
      <c r="V41" s="9"/>
      <c r="W41" s="10"/>
    </row>
    <row r="42" spans="1:23" x14ac:dyDescent="0.2">
      <c r="A42" s="9">
        <v>19485</v>
      </c>
      <c r="B42" s="9">
        <v>19485</v>
      </c>
      <c r="C42" s="22">
        <v>13</v>
      </c>
      <c r="D42" s="9"/>
      <c r="E42" s="9"/>
      <c r="F42" s="20">
        <f t="shared" ref="F42:F49" si="17">A42</f>
        <v>19485</v>
      </c>
      <c r="G42" s="9">
        <f t="shared" si="16"/>
        <v>19485</v>
      </c>
      <c r="H42" s="9"/>
      <c r="I42" s="9"/>
      <c r="J42" s="9"/>
      <c r="K42" s="9"/>
      <c r="L42" s="9"/>
      <c r="M42" s="21">
        <f t="shared" si="1"/>
        <v>1562.2980000000002</v>
      </c>
      <c r="N42" s="21">
        <f t="shared" si="3"/>
        <v>97.424999999999997</v>
      </c>
      <c r="O42" s="5">
        <f>ROUND(G42*0.1,0)</f>
        <v>1949</v>
      </c>
      <c r="P42" s="5">
        <f t="shared" si="12"/>
        <v>3608.723</v>
      </c>
      <c r="Q42" s="6">
        <f t="shared" si="13"/>
        <v>23093.722999999998</v>
      </c>
      <c r="R42" s="7">
        <f>ROUND(G42*0.225,0)</f>
        <v>4384</v>
      </c>
      <c r="S42" s="7">
        <f t="shared" si="14"/>
        <v>6043.723</v>
      </c>
      <c r="T42" s="8">
        <f t="shared" si="15"/>
        <v>25528.722999999998</v>
      </c>
      <c r="U42" s="9"/>
      <c r="V42" s="9"/>
      <c r="W42" s="10"/>
    </row>
    <row r="43" spans="1:23" x14ac:dyDescent="0.2">
      <c r="A43" s="9">
        <v>18940</v>
      </c>
      <c r="B43" s="9">
        <v>18940</v>
      </c>
      <c r="C43" s="22">
        <v>12</v>
      </c>
      <c r="D43" s="9"/>
      <c r="E43" s="9"/>
      <c r="F43" s="20">
        <f t="shared" si="17"/>
        <v>18940</v>
      </c>
      <c r="G43" s="9">
        <f t="shared" si="16"/>
        <v>18940</v>
      </c>
      <c r="H43" s="9"/>
      <c r="I43" s="9"/>
      <c r="J43" s="9"/>
      <c r="K43" s="9"/>
      <c r="L43" s="9"/>
      <c r="M43" s="21">
        <f t="shared" si="1"/>
        <v>1487.0880000000002</v>
      </c>
      <c r="N43" s="21">
        <f t="shared" si="3"/>
        <v>94.7</v>
      </c>
      <c r="O43" s="5">
        <f>ROUND(G43*0.1,0)</f>
        <v>1894</v>
      </c>
      <c r="P43" s="5">
        <f t="shared" si="12"/>
        <v>3475.7880000000005</v>
      </c>
      <c r="Q43" s="6">
        <f t="shared" si="13"/>
        <v>22415.788</v>
      </c>
      <c r="R43" s="7">
        <f>ROUND(G43*0.225,0)</f>
        <v>4262</v>
      </c>
      <c r="S43" s="7">
        <f t="shared" si="14"/>
        <v>5843.7880000000005</v>
      </c>
      <c r="T43" s="8">
        <f t="shared" si="15"/>
        <v>24783.788</v>
      </c>
      <c r="U43" s="9"/>
      <c r="V43" s="9"/>
      <c r="W43" s="10"/>
    </row>
    <row r="44" spans="1:23" x14ac:dyDescent="0.2">
      <c r="A44" s="9">
        <v>18412</v>
      </c>
      <c r="B44" s="9">
        <v>18412</v>
      </c>
      <c r="C44" s="22">
        <v>11</v>
      </c>
      <c r="D44" s="9"/>
      <c r="E44" s="9"/>
      <c r="F44" s="9">
        <f t="shared" si="17"/>
        <v>18412</v>
      </c>
      <c r="G44" s="9">
        <f t="shared" si="16"/>
        <v>18412</v>
      </c>
      <c r="H44" s="9"/>
      <c r="I44" s="9"/>
      <c r="J44" s="9"/>
      <c r="K44" s="9"/>
      <c r="L44" s="9"/>
      <c r="M44" s="21">
        <f t="shared" si="1"/>
        <v>1414.2240000000002</v>
      </c>
      <c r="N44" s="21">
        <f t="shared" si="3"/>
        <v>92.06</v>
      </c>
      <c r="O44" s="5">
        <f>ROUND(G44*0.1,0)</f>
        <v>1841</v>
      </c>
      <c r="P44" s="5">
        <f t="shared" si="12"/>
        <v>3347.2840000000001</v>
      </c>
      <c r="Q44" s="6">
        <f t="shared" si="13"/>
        <v>21759.284</v>
      </c>
      <c r="R44" s="7">
        <f>ROUND(G44*0.225,0)</f>
        <v>4143</v>
      </c>
      <c r="S44" s="7">
        <f t="shared" si="14"/>
        <v>5649.2839999999997</v>
      </c>
      <c r="T44" s="8">
        <f t="shared" si="15"/>
        <v>24061.284</v>
      </c>
      <c r="U44" s="9"/>
      <c r="V44" s="9"/>
      <c r="W44" s="10"/>
    </row>
    <row r="45" spans="1:23" x14ac:dyDescent="0.2">
      <c r="A45" s="9">
        <v>17898</v>
      </c>
      <c r="B45" s="9">
        <v>17898</v>
      </c>
      <c r="C45" s="22">
        <v>10</v>
      </c>
      <c r="D45" s="9"/>
      <c r="E45" s="9"/>
      <c r="F45" s="9">
        <f t="shared" si="17"/>
        <v>17898</v>
      </c>
      <c r="G45" s="9"/>
      <c r="H45" s="9"/>
      <c r="I45" s="9"/>
      <c r="J45" s="9"/>
      <c r="K45" s="9"/>
      <c r="L45" s="9"/>
      <c r="M45" s="21">
        <f t="shared" si="1"/>
        <v>1343.2920000000001</v>
      </c>
      <c r="N45" s="21">
        <f t="shared" si="3"/>
        <v>89.49</v>
      </c>
      <c r="O45" s="5">
        <f>ROUND(F45*0.1,0)</f>
        <v>1790</v>
      </c>
      <c r="P45" s="5">
        <f t="shared" si="12"/>
        <v>3222.7820000000002</v>
      </c>
      <c r="Q45" s="6">
        <f t="shared" si="13"/>
        <v>21120.781999999999</v>
      </c>
      <c r="R45" s="7">
        <f>ROUND(F45*0.225,0)</f>
        <v>4027</v>
      </c>
      <c r="S45" s="7">
        <f t="shared" si="14"/>
        <v>5459.7820000000002</v>
      </c>
      <c r="T45" s="8">
        <f t="shared" si="15"/>
        <v>23357.781999999999</v>
      </c>
      <c r="U45" s="9"/>
      <c r="V45" s="9"/>
      <c r="W45" s="10"/>
    </row>
    <row r="46" spans="1:23" x14ac:dyDescent="0.2">
      <c r="A46" s="9">
        <v>17399</v>
      </c>
      <c r="B46" s="9">
        <v>17399</v>
      </c>
      <c r="C46" s="22">
        <v>9</v>
      </c>
      <c r="D46" s="9"/>
      <c r="E46" s="9"/>
      <c r="F46" s="9">
        <f t="shared" si="17"/>
        <v>17399</v>
      </c>
      <c r="G46" s="9"/>
      <c r="H46" s="9"/>
      <c r="I46" s="9"/>
      <c r="J46" s="9"/>
      <c r="K46" s="9"/>
      <c r="L46" s="9"/>
      <c r="M46" s="21">
        <f t="shared" si="1"/>
        <v>1274.43</v>
      </c>
      <c r="N46" s="21">
        <f t="shared" si="3"/>
        <v>86.995000000000005</v>
      </c>
      <c r="O46" s="5">
        <f>ROUND(F46*0.1,0)</f>
        <v>1740</v>
      </c>
      <c r="P46" s="5">
        <f t="shared" si="12"/>
        <v>3101.4250000000002</v>
      </c>
      <c r="Q46" s="6">
        <f t="shared" si="13"/>
        <v>20500.424999999999</v>
      </c>
      <c r="R46" s="7">
        <f>ROUND(F46*0.225,0)</f>
        <v>3915</v>
      </c>
      <c r="S46" s="7">
        <f t="shared" si="14"/>
        <v>5276.4250000000002</v>
      </c>
      <c r="T46" s="8">
        <f t="shared" si="15"/>
        <v>22675.424999999999</v>
      </c>
      <c r="U46" s="9"/>
      <c r="V46" s="9"/>
      <c r="W46" s="10"/>
    </row>
    <row r="47" spans="1:23" x14ac:dyDescent="0.2">
      <c r="A47" s="9">
        <v>16961</v>
      </c>
      <c r="B47" s="9">
        <v>16961</v>
      </c>
      <c r="C47" s="22">
        <v>8</v>
      </c>
      <c r="D47" s="9"/>
      <c r="E47" s="9"/>
      <c r="F47" s="9">
        <f t="shared" si="17"/>
        <v>16961</v>
      </c>
      <c r="G47" s="9"/>
      <c r="H47" s="9"/>
      <c r="I47" s="9"/>
      <c r="J47" s="9"/>
      <c r="K47" s="9"/>
      <c r="L47" s="9"/>
      <c r="M47" s="21">
        <f t="shared" si="1"/>
        <v>1213.9860000000001</v>
      </c>
      <c r="N47" s="21">
        <f t="shared" si="3"/>
        <v>84.805000000000007</v>
      </c>
      <c r="O47" s="5">
        <f>ROUND(F47*0.1,0)</f>
        <v>1696</v>
      </c>
      <c r="P47" s="5">
        <f t="shared" si="12"/>
        <v>2994.7910000000002</v>
      </c>
      <c r="Q47" s="6">
        <f t="shared" si="13"/>
        <v>19955.791000000001</v>
      </c>
      <c r="R47" s="7">
        <f>ROUND(F47*0.225,0)</f>
        <v>3816</v>
      </c>
      <c r="S47" s="7">
        <f t="shared" si="14"/>
        <v>5114.7910000000002</v>
      </c>
      <c r="T47" s="8">
        <f t="shared" si="15"/>
        <v>22075.791000000001</v>
      </c>
      <c r="U47" s="9"/>
      <c r="V47" s="9"/>
      <c r="W47" s="10"/>
    </row>
    <row r="48" spans="1:23" x14ac:dyDescent="0.2">
      <c r="A48" s="9">
        <v>16618</v>
      </c>
      <c r="B48" s="9">
        <v>16618</v>
      </c>
      <c r="C48" s="22">
        <v>7</v>
      </c>
      <c r="D48" s="9"/>
      <c r="E48" s="9"/>
      <c r="F48" s="9">
        <f t="shared" si="17"/>
        <v>16618</v>
      </c>
      <c r="G48" s="9"/>
      <c r="H48" s="9"/>
      <c r="I48" s="9"/>
      <c r="J48" s="9"/>
      <c r="K48" s="9"/>
      <c r="L48" s="9"/>
      <c r="M48" s="21">
        <f t="shared" si="1"/>
        <v>1166.652</v>
      </c>
      <c r="N48" s="21">
        <f t="shared" si="3"/>
        <v>83.09</v>
      </c>
      <c r="O48" s="5">
        <f>ROUND(F48*0.1,0)</f>
        <v>1662</v>
      </c>
      <c r="P48" s="5">
        <f t="shared" si="12"/>
        <v>2911.7420000000002</v>
      </c>
      <c r="Q48" s="6">
        <f t="shared" si="13"/>
        <v>19529.741999999998</v>
      </c>
      <c r="R48" s="7">
        <f>ROUND(F48*0.225,0)</f>
        <v>3739</v>
      </c>
      <c r="S48" s="7">
        <f t="shared" si="14"/>
        <v>4988.7420000000002</v>
      </c>
      <c r="T48" s="8">
        <f t="shared" si="15"/>
        <v>21606.741999999998</v>
      </c>
      <c r="U48" s="9"/>
      <c r="V48" s="9"/>
      <c r="W48" s="10"/>
    </row>
    <row r="49" spans="1:23" x14ac:dyDescent="0.2">
      <c r="A49" s="9">
        <v>16289</v>
      </c>
      <c r="B49" s="9">
        <v>16289</v>
      </c>
      <c r="C49" s="22">
        <v>6</v>
      </c>
      <c r="D49" s="9"/>
      <c r="E49" s="20">
        <f>A49</f>
        <v>16289</v>
      </c>
      <c r="F49" s="9">
        <f t="shared" si="17"/>
        <v>16289</v>
      </c>
      <c r="G49" s="9"/>
      <c r="H49" s="9"/>
      <c r="I49" s="9"/>
      <c r="J49" s="9"/>
      <c r="K49" s="9"/>
      <c r="L49" s="9"/>
      <c r="M49" s="21">
        <f t="shared" si="1"/>
        <v>1121.25</v>
      </c>
      <c r="N49" s="21">
        <f t="shared" si="3"/>
        <v>81.445000000000007</v>
      </c>
      <c r="O49" s="5">
        <f>ROUND(F49*0.1,0)</f>
        <v>1629</v>
      </c>
      <c r="P49" s="5">
        <f t="shared" si="12"/>
        <v>2831.6949999999997</v>
      </c>
      <c r="Q49" s="6">
        <f t="shared" si="13"/>
        <v>19120.695</v>
      </c>
      <c r="R49" s="7">
        <f>ROUND(F49*0.225,0)</f>
        <v>3665</v>
      </c>
      <c r="S49" s="7">
        <f t="shared" si="14"/>
        <v>4867.6949999999997</v>
      </c>
      <c r="T49" s="8">
        <f t="shared" si="15"/>
        <v>21156.695</v>
      </c>
      <c r="U49" s="9"/>
      <c r="V49" s="9"/>
      <c r="W49" s="10"/>
    </row>
    <row r="50" spans="1:23" x14ac:dyDescent="0.2">
      <c r="A50" s="9">
        <v>15976</v>
      </c>
      <c r="B50" s="9">
        <v>15976</v>
      </c>
      <c r="C50" s="22">
        <v>5</v>
      </c>
      <c r="D50" s="9"/>
      <c r="E50" s="9">
        <f>A50</f>
        <v>15976</v>
      </c>
      <c r="F50" s="9"/>
      <c r="G50" s="9"/>
      <c r="H50" s="9"/>
      <c r="I50" s="9"/>
      <c r="J50" s="9"/>
      <c r="K50" s="9"/>
      <c r="L50" s="9"/>
      <c r="M50" s="21">
        <f t="shared" si="1"/>
        <v>1078.056</v>
      </c>
      <c r="N50" s="21">
        <f t="shared" si="3"/>
        <v>79.88</v>
      </c>
      <c r="O50" s="5">
        <f>ROUND(E50*0.1,0)</f>
        <v>1598</v>
      </c>
      <c r="P50" s="5">
        <f t="shared" si="12"/>
        <v>2755.9360000000001</v>
      </c>
      <c r="Q50" s="6">
        <f t="shared" si="13"/>
        <v>18731.936000000002</v>
      </c>
      <c r="R50" s="7">
        <f>ROUND(E50*0.225,0)</f>
        <v>3595</v>
      </c>
      <c r="S50" s="7">
        <f t="shared" si="14"/>
        <v>4752.9359999999997</v>
      </c>
      <c r="T50" s="8">
        <f t="shared" si="15"/>
        <v>20728.936000000002</v>
      </c>
      <c r="U50" s="9"/>
      <c r="V50" s="9"/>
      <c r="W50" s="10"/>
    </row>
    <row r="51" spans="1:23" x14ac:dyDescent="0.2">
      <c r="A51" s="9">
        <v>15670</v>
      </c>
      <c r="B51" s="9">
        <v>15670</v>
      </c>
      <c r="C51" s="22">
        <v>4</v>
      </c>
      <c r="D51" s="9"/>
      <c r="E51" s="9">
        <f>A51</f>
        <v>15670</v>
      </c>
      <c r="F51" s="9"/>
      <c r="G51" s="9"/>
      <c r="H51" s="9"/>
      <c r="I51" s="9"/>
      <c r="J51" s="9"/>
      <c r="K51" s="9"/>
      <c r="L51" s="9"/>
      <c r="M51" s="21">
        <f t="shared" si="1"/>
        <v>1035.828</v>
      </c>
      <c r="N51" s="21">
        <f t="shared" si="3"/>
        <v>78.350000000000009</v>
      </c>
      <c r="O51" s="5">
        <f>ROUND(E51*0.1,0)</f>
        <v>1567</v>
      </c>
      <c r="P51" s="5">
        <f t="shared" si="12"/>
        <v>2681.1779999999999</v>
      </c>
      <c r="Q51" s="6">
        <f t="shared" si="13"/>
        <v>18351.178</v>
      </c>
      <c r="R51" s="7">
        <f>ROUND(E51*0.225,0)</f>
        <v>3526</v>
      </c>
      <c r="S51" s="7">
        <f t="shared" si="14"/>
        <v>4640.1779999999999</v>
      </c>
      <c r="T51" s="8">
        <f t="shared" si="15"/>
        <v>20310.178</v>
      </c>
      <c r="U51" s="9"/>
      <c r="V51" s="9"/>
      <c r="W51" s="10"/>
    </row>
    <row r="52" spans="1:23" x14ac:dyDescent="0.2">
      <c r="A52" s="9">
        <v>15422</v>
      </c>
      <c r="B52" s="9">
        <v>15356</v>
      </c>
      <c r="C52" s="22" t="s">
        <v>22</v>
      </c>
      <c r="D52" s="20">
        <v>15422</v>
      </c>
      <c r="E52" s="9">
        <v>15422</v>
      </c>
      <c r="F52" s="9"/>
      <c r="G52" s="9"/>
      <c r="H52" s="9"/>
      <c r="I52" s="9"/>
      <c r="J52" s="9"/>
      <c r="K52" s="9"/>
      <c r="L52" s="9"/>
      <c r="M52" s="21">
        <f t="shared" si="1"/>
        <v>1001.604</v>
      </c>
      <c r="N52" s="21">
        <f t="shared" si="3"/>
        <v>76.78</v>
      </c>
      <c r="O52" s="5">
        <f>ROUND(E52*0.1,0)</f>
        <v>1542</v>
      </c>
      <c r="P52" s="5">
        <f t="shared" si="12"/>
        <v>2620.384</v>
      </c>
      <c r="Q52" s="6">
        <f t="shared" si="13"/>
        <v>17976.383999999998</v>
      </c>
      <c r="R52" s="7">
        <f>ROUND(E52*0.225,0)</f>
        <v>3470</v>
      </c>
      <c r="S52" s="7">
        <f t="shared" si="14"/>
        <v>4548.384</v>
      </c>
      <c r="T52" s="8">
        <f t="shared" si="15"/>
        <v>19904.383999999998</v>
      </c>
      <c r="U52" s="9"/>
      <c r="V52" s="9"/>
      <c r="W52" s="10"/>
    </row>
    <row r="53" spans="1:23" x14ac:dyDescent="0.2">
      <c r="A53" s="9">
        <v>15422</v>
      </c>
      <c r="B53" s="9">
        <v>15056</v>
      </c>
      <c r="C53" s="22" t="s">
        <v>23</v>
      </c>
      <c r="D53" s="9">
        <v>15422</v>
      </c>
      <c r="E53" s="9"/>
      <c r="F53" s="9"/>
      <c r="G53" s="9"/>
      <c r="H53" s="9"/>
      <c r="I53" s="9"/>
      <c r="J53" s="9"/>
      <c r="K53" s="9"/>
      <c r="L53" s="9"/>
      <c r="M53" s="21">
        <f>SUM((A53-8164)*0.138)</f>
        <v>1001.604</v>
      </c>
      <c r="N53" s="21">
        <f t="shared" si="3"/>
        <v>75.28</v>
      </c>
      <c r="O53" s="5">
        <f>ROUND(D53*0.1,0)</f>
        <v>1542</v>
      </c>
      <c r="P53" s="5">
        <f t="shared" si="12"/>
        <v>2618.884</v>
      </c>
      <c r="Q53" s="6">
        <f t="shared" si="13"/>
        <v>17674.883999999998</v>
      </c>
      <c r="R53" s="7">
        <f>ROUND(D53*0.225,0)</f>
        <v>3470</v>
      </c>
      <c r="S53" s="7">
        <f t="shared" si="14"/>
        <v>4546.884</v>
      </c>
      <c r="T53" s="8">
        <f t="shared" si="15"/>
        <v>19602.883999999998</v>
      </c>
      <c r="U53" s="9"/>
      <c r="V53" s="9"/>
      <c r="W53" s="10"/>
    </row>
    <row r="54" spans="1:23" x14ac:dyDescent="0.2">
      <c r="A54" s="13">
        <v>14767</v>
      </c>
      <c r="B54" s="24">
        <v>14767</v>
      </c>
      <c r="C54" s="25">
        <v>1</v>
      </c>
      <c r="D54" s="24">
        <f>A54</f>
        <v>14767</v>
      </c>
      <c r="E54" s="24"/>
      <c r="F54" s="24"/>
      <c r="G54" s="24"/>
      <c r="H54" s="24"/>
      <c r="I54" s="24"/>
      <c r="J54" s="24"/>
      <c r="K54" s="24"/>
      <c r="L54" s="24"/>
      <c r="M54" s="26">
        <f>SUM((A54-8164)*0.138)</f>
        <v>911.21400000000006</v>
      </c>
      <c r="N54" s="27">
        <f t="shared" si="3"/>
        <v>73.835000000000008</v>
      </c>
      <c r="O54" s="24">
        <f>ROUND(D54*0.1,0)</f>
        <v>1477</v>
      </c>
      <c r="P54" s="28">
        <f t="shared" si="12"/>
        <v>2462.049</v>
      </c>
      <c r="Q54" s="29">
        <f t="shared" si="13"/>
        <v>17229.048999999999</v>
      </c>
      <c r="R54" s="24">
        <f>ROUND(D54*0.225,0)</f>
        <v>3323</v>
      </c>
      <c r="S54" s="28">
        <f t="shared" si="14"/>
        <v>4308.049</v>
      </c>
      <c r="T54" s="29">
        <f t="shared" si="15"/>
        <v>19075.048999999999</v>
      </c>
      <c r="U54" s="11"/>
      <c r="V54" s="11"/>
      <c r="W54" s="12"/>
    </row>
    <row r="55" spans="1:23" x14ac:dyDescent="0.2">
      <c r="A55" s="17" t="s">
        <v>24</v>
      </c>
      <c r="B55" s="17" t="s">
        <v>24</v>
      </c>
      <c r="N55" s="21"/>
    </row>
    <row r="56" spans="1:23" x14ac:dyDescent="0.2">
      <c r="A56" s="17" t="s">
        <v>21</v>
      </c>
      <c r="N56" s="21"/>
    </row>
  </sheetData>
  <mergeCells count="11">
    <mergeCell ref="V1:V2"/>
    <mergeCell ref="W1:W2"/>
    <mergeCell ref="A1:F1"/>
    <mergeCell ref="M1:M2"/>
    <mergeCell ref="O1:O2"/>
    <mergeCell ref="P1:P2"/>
    <mergeCell ref="Q1:Q2"/>
    <mergeCell ref="U1:U2"/>
    <mergeCell ref="R1:R2"/>
    <mergeCell ref="S1:S2"/>
    <mergeCell ref="T1:T2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  <headerFooter>
    <oddHeader>&amp;L&amp;"Arial,Bold"&amp;10Single Pay Spine for Academic and HE Support Staff April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ad213w</cp:lastModifiedBy>
  <cp:lastPrinted>2017-04-13T15:42:22Z</cp:lastPrinted>
  <dcterms:created xsi:type="dcterms:W3CDTF">2014-03-28T15:02:22Z</dcterms:created>
  <dcterms:modified xsi:type="dcterms:W3CDTF">2017-04-13T15:43:54Z</dcterms:modified>
</cp:coreProperties>
</file>