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80" windowWidth="10320" windowHeight="12720"/>
  </bookViews>
  <sheets>
    <sheet name="Final Figures 2014-15" sheetId="4" r:id="rId1"/>
    <sheet name="Comments" sheetId="3" r:id="rId2"/>
    <sheet name="Early Statistics 2014-15" sheetId="5" state="hidden" r:id="rId3"/>
  </sheets>
  <definedNames>
    <definedName name="Control_FTE_Tol">'Final Figures 2014-15'!$AE$53</definedName>
    <definedName name="Control_Per_Tol">'Final Figures 2014-15'!$AE$54</definedName>
    <definedName name="Early_Stats">'Early Statistics 2014-15'!$A$44:$BM$75</definedName>
    <definedName name="HTML_CodePage" hidden="1">1252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st_Tables">'Early Statistics 2014-15'!$A$12:$E$31</definedName>
    <definedName name="Non_Control_FTE_Tol">'Final Figures 2014-15'!$AE$55</definedName>
    <definedName name="Non_Control_Per_Tol">'Final Figures 2014-15'!$AE$56</definedName>
    <definedName name="_xlnm.Print_Area" localSheetId="1">Comments!$A$1:$G$39</definedName>
    <definedName name="_xlnm.Print_Area" localSheetId="2">'Early Statistics 2014-15'!$A$40:$AR$76</definedName>
    <definedName name="_xlnm.Print_Area" localSheetId="0">'Final Figures 2014-15'!$A$1:$AA$48</definedName>
    <definedName name="_xlnm.Print_Titles" localSheetId="1">Comments!$A:$A,Comments!$1:$5</definedName>
    <definedName name="_xlnm.Print_Titles" localSheetId="2">'Early Statistics 2014-15'!$A:$B</definedName>
    <definedName name="RPG_FTE_Tol">'Final Figures 2014-15'!$AE$51</definedName>
    <definedName name="RPG_Per_Tol">'Final Figures 2014-15'!$AE$52</definedName>
    <definedName name="RUK_Control_FTE_Tol">'Final Figures 2014-15'!$AE$57</definedName>
    <definedName name="Warning1">'Final Figures 2014-15'!$AK$51</definedName>
    <definedName name="Warning2_for_Control">'Final Figures 2014-15'!$AK$53</definedName>
    <definedName name="Warning2_for_Non_Control">'Final Figures 2014-15'!$AK$54</definedName>
    <definedName name="Warning2_for_RPG">'Final Figures 2014-15'!$AK$52</definedName>
    <definedName name="Warning2_for_RUK_Control">'Final Figures 2014-15'!$AK$55</definedName>
  </definedNames>
  <calcPr calcId="145621"/>
</workbook>
</file>

<file path=xl/calcChain.xml><?xml version="1.0" encoding="utf-8"?>
<calcChain xmlns="http://schemas.openxmlformats.org/spreadsheetml/2006/main">
  <c r="AQ75" i="5" l="1"/>
  <c r="AR56" i="5"/>
  <c r="AQ50" i="5"/>
  <c r="AQ76" i="5" s="1"/>
  <c r="AM75" i="5"/>
  <c r="AM50" i="5"/>
  <c r="AM76" i="5" s="1"/>
  <c r="AI75" i="5"/>
  <c r="AI50" i="5"/>
  <c r="AI76" i="5" s="1"/>
  <c r="AC75" i="5"/>
  <c r="AD56" i="5"/>
  <c r="AC50" i="5"/>
  <c r="AC76" i="5" s="1"/>
  <c r="AA75" i="5"/>
  <c r="AB56" i="5"/>
  <c r="AA50" i="5"/>
  <c r="AA76" i="5" s="1"/>
  <c r="Z56" i="5"/>
  <c r="W75" i="5"/>
  <c r="W50" i="5"/>
  <c r="W76" i="5" s="1"/>
  <c r="U75" i="5"/>
  <c r="S75" i="5"/>
  <c r="S50" i="5"/>
  <c r="S76" i="5" s="1"/>
  <c r="O75" i="5"/>
  <c r="M75" i="5"/>
  <c r="M50" i="5"/>
  <c r="M76" i="5" s="1"/>
  <c r="K75" i="5"/>
  <c r="K50" i="5"/>
  <c r="K76" i="5" s="1"/>
  <c r="E75" i="5"/>
  <c r="AR75" i="5"/>
  <c r="AQ56" i="5"/>
  <c r="AR50" i="5"/>
  <c r="AN75" i="5"/>
  <c r="AN56" i="5"/>
  <c r="AM56" i="5"/>
  <c r="AN50" i="5"/>
  <c r="AL75" i="5"/>
  <c r="AK75" i="5"/>
  <c r="AL56" i="5"/>
  <c r="AK56" i="5"/>
  <c r="AK76" i="5" s="1"/>
  <c r="AL50" i="5"/>
  <c r="AK50" i="5"/>
  <c r="AJ75" i="5"/>
  <c r="AJ56" i="5"/>
  <c r="AI56" i="5"/>
  <c r="AJ50" i="5"/>
  <c r="AH75" i="5"/>
  <c r="AG75" i="5"/>
  <c r="AH56" i="5"/>
  <c r="AG56" i="5"/>
  <c r="AH50" i="5"/>
  <c r="AG50" i="5"/>
  <c r="AG76" i="5"/>
  <c r="AF75" i="5"/>
  <c r="AE75" i="5"/>
  <c r="AF56" i="5"/>
  <c r="AE56" i="5"/>
  <c r="AE76" i="5" s="1"/>
  <c r="AF50" i="5"/>
  <c r="AE50" i="5"/>
  <c r="AD75" i="5"/>
  <c r="AC56" i="5"/>
  <c r="AD50" i="5"/>
  <c r="AB75" i="5"/>
  <c r="AA56" i="5"/>
  <c r="AB50" i="5"/>
  <c r="Z75" i="5"/>
  <c r="Y75" i="5"/>
  <c r="Y56" i="5"/>
  <c r="Y76" i="5" s="1"/>
  <c r="Z50" i="5"/>
  <c r="Y50" i="5"/>
  <c r="X75" i="5"/>
  <c r="X56" i="5"/>
  <c r="W56" i="5"/>
  <c r="X50" i="5"/>
  <c r="X76" i="5" s="1"/>
  <c r="V75" i="5"/>
  <c r="V56" i="5"/>
  <c r="U56" i="5"/>
  <c r="V50" i="5"/>
  <c r="U50" i="5"/>
  <c r="T75" i="5"/>
  <c r="T56" i="5"/>
  <c r="S56" i="5"/>
  <c r="T50" i="5"/>
  <c r="R75" i="5"/>
  <c r="Q75" i="5"/>
  <c r="Q56" i="5"/>
  <c r="R56" i="5"/>
  <c r="R50" i="5"/>
  <c r="Q50" i="5"/>
  <c r="P75" i="5"/>
  <c r="P56" i="5"/>
  <c r="O56" i="5"/>
  <c r="O76" i="5" s="1"/>
  <c r="P50" i="5"/>
  <c r="O50" i="5"/>
  <c r="N75" i="5"/>
  <c r="N56" i="5"/>
  <c r="M56" i="5"/>
  <c r="N50" i="5"/>
  <c r="L75" i="5"/>
  <c r="L56" i="5"/>
  <c r="K56" i="5"/>
  <c r="L50" i="5"/>
  <c r="J75" i="5"/>
  <c r="I75" i="5"/>
  <c r="J56" i="5"/>
  <c r="I56" i="5"/>
  <c r="J50" i="5"/>
  <c r="I50" i="5"/>
  <c r="I76" i="5"/>
  <c r="H75" i="5"/>
  <c r="G75" i="5"/>
  <c r="H56" i="5"/>
  <c r="G56" i="5"/>
  <c r="H50" i="5"/>
  <c r="G50" i="5"/>
  <c r="G76" i="5"/>
  <c r="F75" i="5"/>
  <c r="F56" i="5"/>
  <c r="E56" i="5"/>
  <c r="F50" i="5"/>
  <c r="E50" i="5"/>
  <c r="D50" i="5"/>
  <c r="C50" i="5"/>
  <c r="D56" i="5"/>
  <c r="C56" i="5"/>
  <c r="D75" i="5"/>
  <c r="D76" i="5" s="1"/>
  <c r="U76" i="5" l="1"/>
  <c r="AR76" i="5"/>
  <c r="AN76" i="5"/>
  <c r="AL76" i="5"/>
  <c r="AJ76" i="5"/>
  <c r="AH76" i="5"/>
  <c r="AF76" i="5"/>
  <c r="AD76" i="5"/>
  <c r="AB76" i="5"/>
  <c r="Z76" i="5"/>
  <c r="V76" i="5"/>
  <c r="T76" i="5"/>
  <c r="R76" i="5"/>
  <c r="Q76" i="5"/>
  <c r="P76" i="5"/>
  <c r="N76" i="5"/>
  <c r="L76" i="5"/>
  <c r="J76" i="5"/>
  <c r="H76" i="5"/>
  <c r="E76" i="5"/>
  <c r="F76" i="5"/>
  <c r="C75" i="5"/>
  <c r="C76" i="5" s="1"/>
  <c r="T16" i="4" l="1"/>
  <c r="AM16" i="4" s="1"/>
  <c r="BL49" i="5" l="1"/>
  <c r="R20" i="4" l="1"/>
  <c r="BM76" i="5" l="1"/>
  <c r="BC76" i="5"/>
  <c r="AU76" i="5"/>
  <c r="AW76" i="5"/>
  <c r="AY76" i="5"/>
  <c r="BA76" i="5"/>
  <c r="BD76" i="5"/>
  <c r="BF76" i="5"/>
  <c r="BH76" i="5"/>
  <c r="BJ76" i="5"/>
  <c r="AT76" i="5"/>
  <c r="AV76" i="5"/>
  <c r="AX76" i="5"/>
  <c r="AZ76" i="5"/>
  <c r="BB76" i="5"/>
  <c r="BE76" i="5"/>
  <c r="BG76" i="5"/>
  <c r="BI76" i="5"/>
  <c r="BK76" i="5"/>
  <c r="U20" i="4"/>
  <c r="J43" i="4"/>
  <c r="Z20" i="4" l="1"/>
  <c r="AN20" i="4"/>
  <c r="BL54" i="5"/>
  <c r="U21" i="4"/>
  <c r="AN21" i="4" s="1"/>
  <c r="BL61" i="5"/>
  <c r="U28" i="4"/>
  <c r="AN28" i="4" s="1"/>
  <c r="BL66" i="5"/>
  <c r="U33" i="4"/>
  <c r="AN33" i="4" s="1"/>
  <c r="AM20" i="4"/>
  <c r="BL62" i="5"/>
  <c r="U29" i="4"/>
  <c r="AN29" i="4" s="1"/>
  <c r="BL67" i="5"/>
  <c r="U34" i="4"/>
  <c r="AN34" i="4" s="1"/>
  <c r="BL68" i="5"/>
  <c r="U35" i="4"/>
  <c r="AN35" i="4" s="1"/>
  <c r="BL63" i="5"/>
  <c r="U30" i="4"/>
  <c r="AN30" i="4" s="1"/>
  <c r="BL60" i="5"/>
  <c r="U27" i="4"/>
  <c r="AN27" i="4" s="1"/>
  <c r="BL65" i="5"/>
  <c r="U32" i="4"/>
  <c r="AN32" i="4" s="1"/>
  <c r="AS76" i="5"/>
  <c r="BL53" i="5"/>
  <c r="AO20" i="4" l="1"/>
  <c r="O20" i="4"/>
  <c r="F15" i="3" s="1"/>
  <c r="Z28" i="4"/>
  <c r="AM28" i="4"/>
  <c r="Z32" i="4"/>
  <c r="AM32" i="4"/>
  <c r="Z30" i="4"/>
  <c r="AM30" i="4"/>
  <c r="Z33" i="4"/>
  <c r="AM33" i="4"/>
  <c r="Z21" i="4"/>
  <c r="AM21" i="4"/>
  <c r="Z34" i="4"/>
  <c r="AM34" i="4"/>
  <c r="Z27" i="4"/>
  <c r="AM27" i="4"/>
  <c r="Z35" i="4"/>
  <c r="AM35" i="4"/>
  <c r="Z29" i="4"/>
  <c r="AM29" i="4"/>
  <c r="AO61" i="5"/>
  <c r="AO54" i="5"/>
  <c r="K20" i="4" l="1"/>
  <c r="L15" i="3"/>
  <c r="AO32" i="4"/>
  <c r="O32" i="4"/>
  <c r="F27" i="3" s="1"/>
  <c r="AO30" i="4"/>
  <c r="O30" i="4"/>
  <c r="F25" i="3" s="1"/>
  <c r="AO29" i="4"/>
  <c r="O29" i="4"/>
  <c r="F24" i="3" s="1"/>
  <c r="AO28" i="4"/>
  <c r="O28" i="4"/>
  <c r="F23" i="3" s="1"/>
  <c r="AO27" i="4"/>
  <c r="O27" i="4"/>
  <c r="F22" i="3" s="1"/>
  <c r="AO21" i="4"/>
  <c r="O21" i="4"/>
  <c r="F16" i="3" s="1"/>
  <c r="AO35" i="4"/>
  <c r="O35" i="4"/>
  <c r="F30" i="3" s="1"/>
  <c r="AO34" i="4"/>
  <c r="O34" i="4"/>
  <c r="F29" i="3" s="1"/>
  <c r="AO33" i="4"/>
  <c r="O33" i="4"/>
  <c r="F28" i="3" s="1"/>
  <c r="AO60" i="5"/>
  <c r="AO55" i="5"/>
  <c r="AP54" i="5"/>
  <c r="AP53" i="5"/>
  <c r="K35" i="4" l="1"/>
  <c r="L30" i="3"/>
  <c r="K34" i="4"/>
  <c r="L29" i="3"/>
  <c r="K21" i="4"/>
  <c r="L16" i="3"/>
  <c r="K30" i="4"/>
  <c r="L25" i="3"/>
  <c r="K33" i="4"/>
  <c r="L28" i="3"/>
  <c r="K27" i="4"/>
  <c r="L22" i="3"/>
  <c r="K29" i="4"/>
  <c r="L24" i="3"/>
  <c r="K32" i="4"/>
  <c r="L27" i="3"/>
  <c r="K28" i="4"/>
  <c r="L23" i="3"/>
  <c r="AO47" i="5"/>
  <c r="AP47" i="5"/>
  <c r="AO48" i="5"/>
  <c r="AP48" i="5"/>
  <c r="AO50" i="5"/>
  <c r="AP50" i="5"/>
  <c r="AO53" i="5"/>
  <c r="AP55" i="5"/>
  <c r="AO56" i="5"/>
  <c r="AP56" i="5"/>
  <c r="AP60" i="5"/>
  <c r="AP61" i="5"/>
  <c r="AO62" i="5"/>
  <c r="AP62" i="5"/>
  <c r="AO63" i="5"/>
  <c r="AP63" i="5"/>
  <c r="AO65" i="5"/>
  <c r="AP65" i="5"/>
  <c r="AO66" i="5"/>
  <c r="AP66" i="5"/>
  <c r="AO67" i="5"/>
  <c r="AP67" i="5"/>
  <c r="AO68" i="5"/>
  <c r="AP68" i="5"/>
  <c r="AO70" i="5"/>
  <c r="AP70" i="5"/>
  <c r="AO71" i="5"/>
  <c r="AP71" i="5"/>
  <c r="AO73" i="5"/>
  <c r="AP73" i="5"/>
  <c r="AO74" i="5"/>
  <c r="AP74" i="5"/>
  <c r="AO75" i="5"/>
  <c r="AP75" i="5"/>
  <c r="AO76" i="5"/>
  <c r="AP76" i="5"/>
  <c r="AP44" i="5"/>
  <c r="AO44" i="5"/>
  <c r="X16" i="4" l="1"/>
  <c r="Y16" i="4"/>
  <c r="AN16" i="4" l="1"/>
  <c r="O16" i="4" s="1"/>
  <c r="F11" i="3" s="1"/>
  <c r="AE43" i="4"/>
  <c r="S37" i="4"/>
  <c r="S38" i="4"/>
  <c r="R38" i="4"/>
  <c r="R37" i="4"/>
  <c r="D37" i="4"/>
  <c r="D38" i="4"/>
  <c r="X38" i="4" l="1"/>
  <c r="AE38" i="4" s="1"/>
  <c r="X37" i="4"/>
  <c r="AE37" i="4" s="1"/>
  <c r="AH38" i="4"/>
  <c r="AI38" i="4" s="1"/>
  <c r="Y38" i="4"/>
  <c r="AJ38" i="4" s="1"/>
  <c r="AH37" i="4"/>
  <c r="Y37" i="4"/>
  <c r="AJ37" i="4" s="1"/>
  <c r="AO16" i="4"/>
  <c r="AC37" i="4"/>
  <c r="AD37" i="4" s="1"/>
  <c r="AI37" i="4"/>
  <c r="AC38" i="4"/>
  <c r="AD38" i="4" s="1"/>
  <c r="T38" i="4"/>
  <c r="T37" i="4"/>
  <c r="I16" i="4" l="1"/>
  <c r="L11" i="3"/>
  <c r="AF37" i="4"/>
  <c r="M37" i="4"/>
  <c r="B32" i="3" s="1"/>
  <c r="AF38" i="4"/>
  <c r="M38" i="4"/>
  <c r="B33" i="3" s="1"/>
  <c r="AK37" i="4"/>
  <c r="N37" i="4"/>
  <c r="D32" i="3" s="1"/>
  <c r="AK38" i="4"/>
  <c r="N38" i="4"/>
  <c r="D33" i="3" s="1"/>
  <c r="F42" i="4"/>
  <c r="C42" i="4"/>
  <c r="B42" i="4"/>
  <c r="D30" i="4"/>
  <c r="B23" i="4"/>
  <c r="F17" i="4"/>
  <c r="C17" i="4"/>
  <c r="B17" i="4"/>
  <c r="G37" i="4" l="1"/>
  <c r="K32" i="3"/>
  <c r="E37" i="4"/>
  <c r="H37" i="4" s="1"/>
  <c r="J32" i="3"/>
  <c r="E38" i="4"/>
  <c r="H38" i="4" s="1"/>
  <c r="J33" i="3"/>
  <c r="G38" i="4"/>
  <c r="K33" i="3"/>
  <c r="B43" i="4"/>
  <c r="R11" i="4"/>
  <c r="AC11" i="4" s="1"/>
  <c r="X11" i="4" l="1"/>
  <c r="D15" i="4"/>
  <c r="D14" i="4"/>
  <c r="D17" i="4" l="1"/>
  <c r="D20" i="4"/>
  <c r="D21" i="4"/>
  <c r="D22" i="4"/>
  <c r="D27" i="4"/>
  <c r="D28" i="4"/>
  <c r="D29" i="4"/>
  <c r="R28" i="4" l="1"/>
  <c r="D2" i="5" l="1"/>
  <c r="B2" i="4" s="1"/>
  <c r="S27" i="4"/>
  <c r="R27" i="4"/>
  <c r="D2" i="3" l="1"/>
  <c r="F2" i="3"/>
  <c r="B2" i="3"/>
  <c r="T27" i="4"/>
  <c r="S11" i="4"/>
  <c r="AH11" i="4" s="1"/>
  <c r="S14" i="4"/>
  <c r="Y14" i="4" s="1"/>
  <c r="AJ14" i="4" s="1"/>
  <c r="S15" i="4"/>
  <c r="AH15" i="4" s="1"/>
  <c r="AI15" i="4" s="1"/>
  <c r="R21" i="4"/>
  <c r="R22" i="4"/>
  <c r="S28" i="4"/>
  <c r="S29" i="4"/>
  <c r="Y29" i="4" s="1"/>
  <c r="AJ29" i="4" s="1"/>
  <c r="S30" i="4"/>
  <c r="Y30" i="4" s="1"/>
  <c r="AJ30" i="4" s="1"/>
  <c r="S32" i="4"/>
  <c r="AH32" i="4" s="1"/>
  <c r="AI32" i="4" s="1"/>
  <c r="S33" i="4"/>
  <c r="AH33" i="4" s="1"/>
  <c r="S34" i="4"/>
  <c r="AH34" i="4" s="1"/>
  <c r="AI34" i="4" s="1"/>
  <c r="S35" i="4"/>
  <c r="AH35" i="4" s="1"/>
  <c r="S40" i="4"/>
  <c r="Y40" i="4" s="1"/>
  <c r="AJ40" i="4" s="1"/>
  <c r="S41" i="4"/>
  <c r="Y41" i="4" s="1"/>
  <c r="AJ41" i="4" s="1"/>
  <c r="R14" i="4"/>
  <c r="R15" i="4"/>
  <c r="S20" i="4"/>
  <c r="Y20" i="4" s="1"/>
  <c r="S21" i="4"/>
  <c r="Y21" i="4" s="1"/>
  <c r="AJ21" i="4" s="1"/>
  <c r="S22" i="4"/>
  <c r="Y22" i="4" s="1"/>
  <c r="AJ22" i="4" s="1"/>
  <c r="R29" i="4"/>
  <c r="R30" i="4"/>
  <c r="R32" i="4"/>
  <c r="R33" i="4"/>
  <c r="R34" i="4"/>
  <c r="R35" i="4"/>
  <c r="R40" i="4"/>
  <c r="R41" i="4"/>
  <c r="AC27" i="4"/>
  <c r="AD27" i="4" s="1"/>
  <c r="C23" i="4"/>
  <c r="C43" i="4" s="1"/>
  <c r="F23" i="4"/>
  <c r="F43" i="4" s="1"/>
  <c r="AJ43" i="4" s="1"/>
  <c r="AH27" i="4"/>
  <c r="AI27" i="4" s="1"/>
  <c r="D32" i="4"/>
  <c r="D33" i="4"/>
  <c r="D34" i="4"/>
  <c r="D35" i="4"/>
  <c r="D40" i="4"/>
  <c r="D41" i="4"/>
  <c r="X27" i="4"/>
  <c r="X28" i="4"/>
  <c r="D23" i="4"/>
  <c r="AC28" i="4"/>
  <c r="AD28" i="4" s="1"/>
  <c r="Y27" i="4"/>
  <c r="AJ27" i="4" s="1"/>
  <c r="AE28" i="4" l="1"/>
  <c r="M28" i="4" s="1"/>
  <c r="B23" i="3" s="1"/>
  <c r="AE27" i="4"/>
  <c r="AF27" i="4" s="1"/>
  <c r="R42" i="4"/>
  <c r="T40" i="4"/>
  <c r="T41" i="4"/>
  <c r="T30" i="4"/>
  <c r="D42" i="4"/>
  <c r="D43" i="4" s="1"/>
  <c r="Y15" i="4"/>
  <c r="AJ15" i="4" s="1"/>
  <c r="AK15" i="4" s="1"/>
  <c r="X34" i="4"/>
  <c r="T34" i="4"/>
  <c r="AC32" i="4"/>
  <c r="AD32" i="4" s="1"/>
  <c r="T32" i="4"/>
  <c r="AJ20" i="4"/>
  <c r="S23" i="4"/>
  <c r="X22" i="4"/>
  <c r="AE22" i="4" s="1"/>
  <c r="T22" i="4"/>
  <c r="X21" i="4"/>
  <c r="T21" i="4"/>
  <c r="AC20" i="4"/>
  <c r="AD20" i="4" s="1"/>
  <c r="R23" i="4"/>
  <c r="T20" i="4"/>
  <c r="AH14" i="4"/>
  <c r="AI14" i="4" s="1"/>
  <c r="S17" i="4"/>
  <c r="Y11" i="4"/>
  <c r="AJ11" i="4" s="1"/>
  <c r="T11" i="4"/>
  <c r="X35" i="4"/>
  <c r="T35" i="4"/>
  <c r="AC33" i="4"/>
  <c r="AD33" i="4" s="1"/>
  <c r="T33" i="4"/>
  <c r="X29" i="4"/>
  <c r="T29" i="4"/>
  <c r="X15" i="4"/>
  <c r="AE15" i="4" s="1"/>
  <c r="T15" i="4"/>
  <c r="X14" i="4"/>
  <c r="AE14" i="4" s="1"/>
  <c r="R17" i="4"/>
  <c r="T14" i="4"/>
  <c r="Y28" i="4"/>
  <c r="AJ28" i="4" s="1"/>
  <c r="T28" i="4"/>
  <c r="S42" i="4"/>
  <c r="X20" i="4"/>
  <c r="AH28" i="4"/>
  <c r="AI28" i="4" s="1"/>
  <c r="AC22" i="4"/>
  <c r="AD22" i="4" s="1"/>
  <c r="AI33" i="4"/>
  <c r="AH30" i="4"/>
  <c r="AI30" i="4" s="1"/>
  <c r="AK30" i="4" s="1"/>
  <c r="G30" i="4" s="1"/>
  <c r="Y33" i="4"/>
  <c r="AJ33" i="4" s="1"/>
  <c r="AI35" i="4"/>
  <c r="AC15" i="4"/>
  <c r="AD15" i="4" s="1"/>
  <c r="AC14" i="4"/>
  <c r="AD14" i="4" s="1"/>
  <c r="Y35" i="4"/>
  <c r="AJ35" i="4" s="1"/>
  <c r="AH41" i="4"/>
  <c r="AI41" i="4" s="1"/>
  <c r="N41" i="4" s="1"/>
  <c r="D36" i="3" s="1"/>
  <c r="AC34" i="4"/>
  <c r="AD34" i="4" s="1"/>
  <c r="X33" i="4"/>
  <c r="X30" i="4"/>
  <c r="AC29" i="4"/>
  <c r="AD29" i="4" s="1"/>
  <c r="AH20" i="4"/>
  <c r="AI20" i="4" s="1"/>
  <c r="AC30" i="4"/>
  <c r="AD30" i="4" s="1"/>
  <c r="X32" i="4"/>
  <c r="X41" i="4"/>
  <c r="X40" i="4"/>
  <c r="AC35" i="4"/>
  <c r="AD35" i="4" s="1"/>
  <c r="AC41" i="4"/>
  <c r="AD41" i="4" s="1"/>
  <c r="AH29" i="4"/>
  <c r="AI29" i="4" s="1"/>
  <c r="N29" i="4" s="1"/>
  <c r="D24" i="3" s="1"/>
  <c r="AD11" i="4"/>
  <c r="AK27" i="4"/>
  <c r="K22" i="3" s="1"/>
  <c r="AI11" i="4"/>
  <c r="AC40" i="4"/>
  <c r="AD40" i="4" s="1"/>
  <c r="AE11" i="4"/>
  <c r="N27" i="4"/>
  <c r="D22" i="3" s="1"/>
  <c r="Y34" i="4"/>
  <c r="AJ34" i="4" s="1"/>
  <c r="AK34" i="4" s="1"/>
  <c r="AH21" i="4"/>
  <c r="AI21" i="4" s="1"/>
  <c r="N21" i="4" s="1"/>
  <c r="D16" i="3" s="1"/>
  <c r="AH40" i="4"/>
  <c r="AI40" i="4" s="1"/>
  <c r="Y32" i="4"/>
  <c r="AJ32" i="4" s="1"/>
  <c r="N32" i="4" s="1"/>
  <c r="D27" i="3" s="1"/>
  <c r="AH22" i="4"/>
  <c r="AI22" i="4" s="1"/>
  <c r="AC21" i="4"/>
  <c r="AD21" i="4" s="1"/>
  <c r="AK28" i="4" l="1"/>
  <c r="G28" i="4" s="1"/>
  <c r="M15" i="4"/>
  <c r="B10" i="3" s="1"/>
  <c r="N33" i="4"/>
  <c r="D28" i="3" s="1"/>
  <c r="AF28" i="4"/>
  <c r="E28" i="4" s="1"/>
  <c r="H28" i="4" s="1"/>
  <c r="M27" i="4"/>
  <c r="B22" i="3" s="1"/>
  <c r="N15" i="4"/>
  <c r="D10" i="3" s="1"/>
  <c r="N11" i="4"/>
  <c r="D6" i="3" s="1"/>
  <c r="AE20" i="4"/>
  <c r="M20" i="4" s="1"/>
  <c r="B15" i="3" s="1"/>
  <c r="AE32" i="4"/>
  <c r="AF32" i="4" s="1"/>
  <c r="J27" i="3" s="1"/>
  <c r="AE30" i="4"/>
  <c r="AF30" i="4" s="1"/>
  <c r="J25" i="3" s="1"/>
  <c r="AE29" i="4"/>
  <c r="AF29" i="4" s="1"/>
  <c r="AE35" i="4"/>
  <c r="M35" i="4" s="1"/>
  <c r="B30" i="3" s="1"/>
  <c r="AE41" i="4"/>
  <c r="AF41" i="4" s="1"/>
  <c r="AE40" i="4"/>
  <c r="AF40" i="4" s="1"/>
  <c r="E40" i="4" s="1"/>
  <c r="H40" i="4" s="1"/>
  <c r="AE33" i="4"/>
  <c r="AF33" i="4" s="1"/>
  <c r="J28" i="3" s="1"/>
  <c r="AE21" i="4"/>
  <c r="M21" i="4" s="1"/>
  <c r="B16" i="3" s="1"/>
  <c r="AE34" i="4"/>
  <c r="M34" i="4" s="1"/>
  <c r="B29" i="3" s="1"/>
  <c r="M22" i="4"/>
  <c r="B17" i="3" s="1"/>
  <c r="AK41" i="4"/>
  <c r="G41" i="4" s="1"/>
  <c r="AF15" i="4"/>
  <c r="E15" i="4" s="1"/>
  <c r="H15" i="4" s="1"/>
  <c r="N30" i="4"/>
  <c r="D25" i="3" s="1"/>
  <c r="N28" i="4"/>
  <c r="D23" i="3" s="1"/>
  <c r="M14" i="4"/>
  <c r="B9" i="3" s="1"/>
  <c r="T23" i="4"/>
  <c r="AF14" i="4"/>
  <c r="E14" i="4" s="1"/>
  <c r="H14" i="4" s="1"/>
  <c r="AK33" i="4"/>
  <c r="G33" i="4" s="1"/>
  <c r="AF22" i="4"/>
  <c r="J17" i="3" s="1"/>
  <c r="N20" i="4"/>
  <c r="D15" i="3" s="1"/>
  <c r="K23" i="3"/>
  <c r="AK20" i="4"/>
  <c r="K15" i="3" s="1"/>
  <c r="S43" i="4"/>
  <c r="AH43" i="4" s="1"/>
  <c r="AI43" i="4" s="1"/>
  <c r="AK43" i="4" s="1"/>
  <c r="T42" i="4"/>
  <c r="T17" i="4"/>
  <c r="R43" i="4"/>
  <c r="AC43" i="4" s="1"/>
  <c r="AD43" i="4" s="1"/>
  <c r="AF43" i="4" s="1"/>
  <c r="AK35" i="4"/>
  <c r="G35" i="4" s="1"/>
  <c r="N35" i="4"/>
  <c r="D30" i="3" s="1"/>
  <c r="AF11" i="4"/>
  <c r="J6" i="3" s="1"/>
  <c r="G27" i="4"/>
  <c r="AK29" i="4"/>
  <c r="AK32" i="4"/>
  <c r="K29" i="3"/>
  <c r="G34" i="4"/>
  <c r="N34" i="4"/>
  <c r="D29" i="3" s="1"/>
  <c r="K25" i="3"/>
  <c r="M11" i="4"/>
  <c r="B6" i="3" s="1"/>
  <c r="AK11" i="4"/>
  <c r="AK21" i="4"/>
  <c r="G21" i="4" s="1"/>
  <c r="J22" i="3"/>
  <c r="E27" i="4"/>
  <c r="H27" i="4" s="1"/>
  <c r="K10" i="3"/>
  <c r="G15" i="4"/>
  <c r="AK14" i="4"/>
  <c r="N14" i="4"/>
  <c r="D9" i="3" s="1"/>
  <c r="N22" i="4"/>
  <c r="D17" i="3" s="1"/>
  <c r="AK22" i="4"/>
  <c r="AK40" i="4"/>
  <c r="N40" i="4"/>
  <c r="D35" i="3" s="1"/>
  <c r="M33" i="4" l="1"/>
  <c r="B28" i="3" s="1"/>
  <c r="J23" i="3"/>
  <c r="AF35" i="4"/>
  <c r="E35" i="4" s="1"/>
  <c r="H35" i="4" s="1"/>
  <c r="M41" i="4"/>
  <c r="B36" i="3" s="1"/>
  <c r="M40" i="4"/>
  <c r="B35" i="3" s="1"/>
  <c r="M30" i="4"/>
  <c r="B25" i="3" s="1"/>
  <c r="AF21" i="4"/>
  <c r="E21" i="4" s="1"/>
  <c r="H21" i="4" s="1"/>
  <c r="M32" i="4"/>
  <c r="B27" i="3" s="1"/>
  <c r="M29" i="4"/>
  <c r="B24" i="3" s="1"/>
  <c r="AF20" i="4"/>
  <c r="J15" i="3" s="1"/>
  <c r="K36" i="3"/>
  <c r="AF34" i="4"/>
  <c r="E22" i="4"/>
  <c r="H22" i="4" s="1"/>
  <c r="J10" i="3"/>
  <c r="E30" i="4"/>
  <c r="H30" i="4" s="1"/>
  <c r="J9" i="3"/>
  <c r="T43" i="4"/>
  <c r="E33" i="4"/>
  <c r="H33" i="4" s="1"/>
  <c r="K28" i="3"/>
  <c r="E32" i="4"/>
  <c r="H32" i="4" s="1"/>
  <c r="J35" i="3"/>
  <c r="G20" i="4"/>
  <c r="E29" i="4"/>
  <c r="H29" i="4" s="1"/>
  <c r="J24" i="3"/>
  <c r="K30" i="3"/>
  <c r="H17" i="4"/>
  <c r="E41" i="4"/>
  <c r="H41" i="4" s="1"/>
  <c r="J36" i="3"/>
  <c r="E11" i="4"/>
  <c r="H11" i="4" s="1"/>
  <c r="K24" i="3"/>
  <c r="G29" i="4"/>
  <c r="K16" i="3"/>
  <c r="K27" i="3"/>
  <c r="G32" i="4"/>
  <c r="G11" i="4"/>
  <c r="K6" i="3"/>
  <c r="K17" i="3"/>
  <c r="G22" i="4"/>
  <c r="K35" i="3"/>
  <c r="G40" i="4"/>
  <c r="K9" i="3"/>
  <c r="G14" i="4"/>
  <c r="J30" i="3" l="1"/>
  <c r="J16" i="3"/>
  <c r="E20" i="4"/>
  <c r="H20" i="4" s="1"/>
  <c r="H23" i="4" s="1"/>
  <c r="J29" i="3"/>
  <c r="E34" i="4"/>
  <c r="H34" i="4" s="1"/>
  <c r="H42" i="4" s="1"/>
  <c r="H43" i="4" l="1"/>
</calcChain>
</file>

<file path=xl/sharedStrings.xml><?xml version="1.0" encoding="utf-8"?>
<sst xmlns="http://schemas.openxmlformats.org/spreadsheetml/2006/main" count="392" uniqueCount="150">
  <si>
    <t>Full-time Checks</t>
  </si>
  <si>
    <t>Part-time Checks</t>
  </si>
  <si>
    <t>Part-time</t>
  </si>
  <si>
    <t>Total</t>
  </si>
  <si>
    <t>Part-time
(including
short
full-time)</t>
  </si>
  <si>
    <t>Institution:</t>
  </si>
  <si>
    <t>Enter</t>
  </si>
  <si>
    <t>Referenced</t>
  </si>
  <si>
    <t>Pre-clinical Medicine</t>
  </si>
  <si>
    <t>Pre-clinical Dentistry</t>
  </si>
  <si>
    <t>Education</t>
  </si>
  <si>
    <t>Research Postgraduate</t>
  </si>
  <si>
    <t>Tolerances</t>
  </si>
  <si>
    <t>Taught Postgraduate</t>
  </si>
  <si>
    <t>RPG FTE</t>
  </si>
  <si>
    <t>Taught PG: UG fees</t>
  </si>
  <si>
    <t>RPG Percentage</t>
  </si>
  <si>
    <t>Undergraduate</t>
  </si>
  <si>
    <t>Aberdeen, University of</t>
  </si>
  <si>
    <t>Warning messages</t>
  </si>
  <si>
    <t>Non-zero FTE in only one of Early Statistics or Final Figures</t>
  </si>
  <si>
    <t>Warning 2 for RPG</t>
  </si>
  <si>
    <t>At least 10 FTE and 5% difference between Final Figures and Early Statistics</t>
  </si>
  <si>
    <t>Full-time</t>
  </si>
  <si>
    <t>Clinical Medicine</t>
  </si>
  <si>
    <t>Clinical Dentistry</t>
  </si>
  <si>
    <t>Students eligible for funding in all subject areas and rest of UK students not eligible for funding in controlled subject areas</t>
  </si>
  <si>
    <t>FTE</t>
  </si>
  <si>
    <t>Controlled Subject Areas</t>
  </si>
  <si>
    <t>Nursing and Midwifery</t>
  </si>
  <si>
    <t>Non-Controlled Subject Areas</t>
  </si>
  <si>
    <t>PGCE / PGDE Primary</t>
  </si>
  <si>
    <t>PGCE / PGDE Secondary</t>
  </si>
  <si>
    <t>Medicine and Dentistry</t>
  </si>
  <si>
    <t>BEd Primary</t>
  </si>
  <si>
    <t>BEd Music</t>
  </si>
  <si>
    <t>BEd Physical Education</t>
  </si>
  <si>
    <t>BEd Technology</t>
  </si>
  <si>
    <t>STEM subject areas</t>
  </si>
  <si>
    <t>Other subject areas</t>
  </si>
  <si>
    <t>All Levels</t>
  </si>
  <si>
    <t>Other</t>
  </si>
  <si>
    <t>Level of Study / Subject Area</t>
  </si>
  <si>
    <t>Scottish Funding Council</t>
  </si>
  <si>
    <t>Full-time and sandwich
(excluding short full-time)</t>
  </si>
  <si>
    <t>Continuing
Rest of UK
(*)</t>
  </si>
  <si>
    <t>Full-time
and
sandwich</t>
  </si>
  <si>
    <t>Students Eligible for Funding</t>
  </si>
  <si>
    <t>Control FTE</t>
  </si>
  <si>
    <t>Control Percentage</t>
  </si>
  <si>
    <t>Non-control FTE</t>
  </si>
  <si>
    <t>Non-control Percentage</t>
  </si>
  <si>
    <t>Warning 1 One Non-zero FTE</t>
  </si>
  <si>
    <t>At least 10 FTE and 10% difference between Final Figures and Early Statistics</t>
  </si>
  <si>
    <t>At least 20 FTE and 5% difference between Final Figures and Early Statistics</t>
  </si>
  <si>
    <t>Warning 2 for Control</t>
  </si>
  <si>
    <t>Warning 2 for Non-control Non-RPG</t>
  </si>
  <si>
    <t>Comments on Full-time Equivalent (FTE) data warnings: Enter explanation of material differences in cells with a white background in table below</t>
  </si>
  <si>
    <t>Automatic warning message</t>
  </si>
  <si>
    <t>Comment on automatic warning message</t>
  </si>
  <si>
    <t>Warning Messages</t>
  </si>
  <si>
    <t>Only
one of
either
ES and
FF is
zero</t>
  </si>
  <si>
    <t>Institution selected</t>
  </si>
  <si>
    <t>Col</t>
  </si>
  <si>
    <t>Early Statistics Table
Column Number</t>
  </si>
  <si>
    <t>Abertay Dundee, University of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</si>
  <si>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</si>
  <si>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</si>
  <si>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</si>
  <si>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</si>
  <si>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</si>
  <si>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</si>
  <si>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</si>
  <si>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and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</si>
  <si>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</si>
  <si>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</si>
  <si>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</si>
  <si>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</si>
  <si>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St Andrews, University of</t>
  </si>
  <si>
    <t>Stirling, University of</t>
  </si>
  <si>
    <t>Strathclyde, University of</t>
  </si>
  <si>
    <t>West of Scotland, University of the</t>
  </si>
  <si>
    <t>Open University in Scotland (completions)</t>
  </si>
  <si>
    <t>Aberdeen,
University of</t>
  </si>
  <si>
    <t>Abertay Dundee,
University of</t>
  </si>
  <si>
    <t>Dundee,
University of</t>
  </si>
  <si>
    <t>Edinburgh Napier
University</t>
  </si>
  <si>
    <t>Edinburgh,
University of</t>
  </si>
  <si>
    <t>Glasgow Caledonian
University</t>
  </si>
  <si>
    <t>Heriot-Watt
University</t>
  </si>
  <si>
    <t>Highlands and Islands,
University of the</t>
  </si>
  <si>
    <t>Open University
in Scotland
(Enrolments)</t>
  </si>
  <si>
    <t>Queen Margaret
University, Edinburgh</t>
  </si>
  <si>
    <t>Robert Gordon
University</t>
  </si>
  <si>
    <t>Royal Conservatoire
of Scotland</t>
  </si>
  <si>
    <t>St Andrews,
University of</t>
  </si>
  <si>
    <t>Stirling,
University of</t>
  </si>
  <si>
    <t>Strathclyde,
University of</t>
  </si>
  <si>
    <t>West of Scotland,
University of the</t>
  </si>
  <si>
    <t>Open University
in Scotland
(Completions)</t>
  </si>
  <si>
    <t>Check total</t>
  </si>
  <si>
    <t>Early Statistics Table Column Number Look Ups</t>
  </si>
  <si>
    <t>SRUC</t>
  </si>
  <si>
    <r>
      <t xml:space="preserve">Level of Study / </t>
    </r>
    <r>
      <rPr>
        <b/>
        <sz val="11"/>
        <color indexed="56"/>
        <rFont val="Calibri"/>
        <family val="2"/>
      </rPr>
      <t>Subject Areas</t>
    </r>
  </si>
  <si>
    <t>Final Figures Return 2014-15</t>
  </si>
  <si>
    <t>Early Statistics 2014-15</t>
  </si>
  <si>
    <t>Previously Controlled</t>
  </si>
  <si>
    <t>Controlled Four-year Degree - Entrants</t>
  </si>
  <si>
    <t>Of which associated with Innovation Centres</t>
  </si>
  <si>
    <t>Students Eligible for Funding 2014-15</t>
  </si>
  <si>
    <t>Rest of UK
students
not eligible
for funding
in controlled
subject areas</t>
  </si>
  <si>
    <t>Rest of UK
students
not eligible
for funding
in controlled
subject areas,
2014-15</t>
  </si>
  <si>
    <t>Full-time and sandwich</t>
  </si>
  <si>
    <t>Glasgow
Caledonian
University</t>
  </si>
  <si>
    <t>Abertay
Dundee,
University of</t>
  </si>
  <si>
    <t>Edinburgh
Napier
University</t>
  </si>
  <si>
    <t>Glasgow
School
of Art</t>
  </si>
  <si>
    <t>Glasgow,
University of</t>
  </si>
  <si>
    <t>Highlands
and Islands,
University
of the</t>
  </si>
  <si>
    <t>Open
University
in Scotland
(Enrolments)</t>
  </si>
  <si>
    <t>Queen
Margaret
University,
Edinburgh</t>
  </si>
  <si>
    <t>Robert
Gordon
University</t>
  </si>
  <si>
    <t>Royal
Conservatoire
of Scotland</t>
  </si>
  <si>
    <t>West of
Scotland,
University
of the</t>
  </si>
  <si>
    <t>Students eligible
for funding</t>
  </si>
  <si>
    <t>RUK students
not eligible
for funding
in controlled
subject
areas</t>
  </si>
  <si>
    <t>Percentage Change from
Early Statistics to Final Figures</t>
  </si>
  <si>
    <t>Look up
for
Early
Statistics
for
2014-15</t>
  </si>
  <si>
    <t xml:space="preserve">Only one of
either
ES and FF
is 0 and
difference
at least
5 FTE </t>
  </si>
  <si>
    <t xml:space="preserve">Only one of
either
ES and FF 
is 0 and
difference
at least 5 FTE </t>
  </si>
  <si>
    <t xml:space="preserve">Flags
warning
(for
warning
messages
and
conditional
format) </t>
  </si>
  <si>
    <t>Only
one of
either
ES and FF 
is zero</t>
  </si>
  <si>
    <t>Both ES and FF
are non-zero,
check breach
of tolerances
(FTE and %)
for RPG /
Control /
Non-control</t>
  </si>
  <si>
    <t>RUK Control FTE</t>
  </si>
  <si>
    <t>At least 5 FTE difference between Final Figures and Early Statistics</t>
  </si>
  <si>
    <t>RUK students not eligible for funding
in controlled subject areas /
Innovation Centres</t>
  </si>
  <si>
    <t>Warning 2 for RUK Control</t>
  </si>
  <si>
    <t>Flags for comments request
(warnings on FTE sheet)</t>
  </si>
  <si>
    <t>RUK</t>
  </si>
  <si>
    <t>Enter /
Calculated</t>
  </si>
  <si>
    <t>Rest of UK students not eligible for funding in controlled subject areas / Taught postgraduates eligible for funding at Innovation Centres</t>
  </si>
  <si>
    <t>(*) 'Continuing rest of UK' students are students who are eligible for funding because they started their courses prior to 2012-13, but who would not have been eligible for funding if they had started in 2012-13 or later because they would have been paying the deregulated tuition fees introduced for rest of UK students.</t>
  </si>
  <si>
    <r>
      <t xml:space="preserve">Completed spreadsheet should be emailed to </t>
    </r>
    <r>
      <rPr>
        <b/>
        <sz val="11"/>
        <rFont val="Calibri"/>
        <family val="2"/>
      </rPr>
      <t>mmcneill@sfc.ac.uk</t>
    </r>
    <r>
      <rPr>
        <sz val="11"/>
        <rFont val="Calibri"/>
        <family val="2"/>
      </rPr>
      <t xml:space="preserve"> by </t>
    </r>
    <r>
      <rPr>
        <b/>
        <sz val="11"/>
        <rFont val="Calibri"/>
        <family val="2"/>
      </rPr>
      <t>Friday 2 October 2015</t>
    </r>
  </si>
  <si>
    <t>Rest of UK Students Not Eligible for Funding in Controlled Subject Areas / Taught Postgraduate Students Eligible for Funding in Innovation Centres</t>
  </si>
  <si>
    <t>Rest of UK students
not eligible for funding
in controlled subject areas /
Taught Postgraduate
Students Eligible for Funding
at Innovation Centres</t>
  </si>
  <si>
    <r>
      <t>Send the completed return by e-mail to Michelle McNeill, Funding Policy/Analysis Officer, E-mail:  mmcneill</t>
    </r>
    <r>
      <rPr>
        <b/>
        <u/>
        <sz val="11"/>
        <color indexed="12"/>
        <rFont val="Calibri"/>
        <family val="2"/>
      </rPr>
      <t>@sfc.ac.uk</t>
    </r>
    <r>
      <rPr>
        <sz val="12"/>
        <rFont val="Garamond"/>
        <family val="1"/>
      </rPr>
      <t/>
    </r>
  </si>
  <si>
    <t>You must make your return by, or preferably before, Friday 2 October 2015</t>
  </si>
  <si>
    <t xml:space="preserve">     Paragraphs 37 to 40 of the Early Statistics Notes of Guidance for 2014-15 provide further information on 'continuing rest of UK' students.</t>
  </si>
  <si>
    <t>The forecast we submitted for the early return has turned out to be too high.</t>
  </si>
  <si>
    <t>We did underestimate the number of students processing late registrations, but the largest single element of this related to a large new MEd programme becoming available in 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</si>
</sst>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#,##0.0\ \ \ ;\-#,##0.0\ \ \ ;"/>
    <numFmt numFmtId="165" formatCode="0.0%\ \ "/>
    <numFmt numFmtId="166" formatCode="_(* #,##0.00_);_(* \(#,##0.00\);_(* &quot;-&quot;??_);_(@_)"/>
    <numFmt numFmtId="167" formatCode="#,##0\ "/>
    <numFmt numFmtId="168" formatCode="#,##0.0\ \ ;\-#,##0.0\ \ ;0.0\ \ "/>
    <numFmt numFmtId="169" formatCode="#,##0.00_ ;\-#,##0.00\ "/>
    <numFmt numFmtId="170" formatCode="#,##0;\-#,##0;\-"/>
    <numFmt numFmtId="171" formatCode="#,##0\ \ ;\-#,##0\ \ ;\-\ \ "/>
    <numFmt numFmtId="172" formatCode="#,##0\ \ ;\-#,##0\ \ ;\ \ \ "/>
    <numFmt numFmtId="173" formatCode="0\ \ "/>
    <numFmt numFmtId="174" formatCode="#,##0\ \ ;\-#,##0\ \ ;\ \ "/>
    <numFmt numFmtId="175" formatCode="#,##0.0\ \ ;\-#,##0.0\ \ ;\-\ \ "/>
    <numFmt numFmtId="176" formatCode="\(0\)"/>
  </numFmts>
  <fonts count="24">
    <font>
      <sz val="10"/>
      <name val="Arial"/>
    </font>
    <font>
      <sz val="12"/>
      <name val="Garamond"/>
      <family val="1"/>
    </font>
    <font>
      <sz val="10"/>
      <name val="Arial MT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18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u/>
      <sz val="11"/>
      <color indexed="12"/>
      <name val="Calibri"/>
      <family val="2"/>
    </font>
    <font>
      <sz val="11"/>
      <color indexed="22"/>
      <name val="Calibri"/>
      <family val="2"/>
    </font>
    <font>
      <u/>
      <sz val="11"/>
      <name val="Calibri"/>
      <family val="2"/>
    </font>
    <font>
      <b/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indexed="26"/>
      <name val="Calibri"/>
      <family val="2"/>
    </font>
    <font>
      <sz val="11"/>
      <color indexed="18"/>
      <name val="Calibri"/>
      <family val="2"/>
    </font>
    <font>
      <b/>
      <sz val="11"/>
      <color rgb="FF000080"/>
      <name val="Calibri"/>
      <family val="2"/>
    </font>
    <font>
      <sz val="11"/>
      <color rgb="FF000080"/>
      <name val="Calibri"/>
      <family val="2"/>
    </font>
    <font>
      <sz val="10"/>
      <name val="Arial Unicode MS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43"/>
      </patternFill>
    </fill>
    <fill>
      <patternFill patternType="mediumGray">
        <fgColor indexed="47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00"/>
        <bgColor auto="1"/>
      </patternFill>
    </fill>
    <fill>
      <patternFill patternType="solid">
        <fgColor indexed="52"/>
        <bgColor auto="1"/>
      </patternFill>
    </fill>
    <fill>
      <patternFill patternType="solid">
        <fgColor theme="0" tint="-0.24994659260841701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23" fillId="0" borderId="0"/>
  </cellStyleXfs>
  <cellXfs count="790">
    <xf numFmtId="0" fontId="0" fillId="0" borderId="0" xfId="0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protection hidden="1"/>
    </xf>
    <xf numFmtId="0" fontId="7" fillId="0" borderId="0" xfId="0" applyFont="1" applyFill="1" applyProtection="1">
      <protection hidden="1"/>
    </xf>
    <xf numFmtId="164" fontId="6" fillId="0" borderId="0" xfId="0" applyNumberFormat="1" applyFont="1" applyFill="1" applyAlignment="1" applyProtection="1">
      <alignment horizontal="center" vertical="top"/>
      <protection hidden="1"/>
    </xf>
    <xf numFmtId="164" fontId="6" fillId="0" borderId="0" xfId="0" applyNumberFormat="1" applyFont="1" applyFill="1" applyAlignment="1" applyProtection="1">
      <alignment horizontal="center" vertical="top" wrapText="1"/>
      <protection hidden="1"/>
    </xf>
    <xf numFmtId="0" fontId="7" fillId="0" borderId="0" xfId="8" applyFont="1" applyFill="1" applyBorder="1" applyProtection="1">
      <protection hidden="1"/>
    </xf>
    <xf numFmtId="170" fontId="7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8" applyFont="1" applyFill="1" applyBorder="1" applyAlignment="1" applyProtection="1">
      <alignment horizontal="center"/>
      <protection hidden="1"/>
    </xf>
    <xf numFmtId="0" fontId="7" fillId="0" borderId="0" xfId="0" applyNumberFormat="1" applyFont="1" applyFill="1" applyBorder="1" applyAlignment="1"/>
    <xf numFmtId="0" fontId="7" fillId="0" borderId="0" xfId="8" applyNumberFormat="1" applyFont="1" applyFill="1" applyBorder="1" applyAlignment="1" applyProtection="1"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7" fillId="0" borderId="71" xfId="0" applyFont="1" applyBorder="1"/>
    <xf numFmtId="0" fontId="7" fillId="0" borderId="17" xfId="0" applyFont="1" applyBorder="1"/>
    <xf numFmtId="0" fontId="7" fillId="0" borderId="76" xfId="0" applyFont="1" applyBorder="1"/>
    <xf numFmtId="0" fontId="7" fillId="0" borderId="3" xfId="0" applyFont="1" applyBorder="1"/>
    <xf numFmtId="0" fontId="6" fillId="0" borderId="46" xfId="0" applyNumberFormat="1" applyFont="1" applyFill="1" applyBorder="1" applyAlignment="1" applyProtection="1">
      <alignment horizontal="center" vertical="center" wrapText="1"/>
      <protection hidden="1"/>
    </xf>
    <xf numFmtId="171" fontId="7" fillId="0" borderId="9" xfId="0" applyNumberFormat="1" applyFont="1" applyBorder="1" applyAlignment="1">
      <alignment vertical="center"/>
    </xf>
    <xf numFmtId="0" fontId="7" fillId="0" borderId="69" xfId="0" applyFont="1" applyFill="1" applyBorder="1" applyAlignment="1">
      <alignment horizontal="left" vertical="center" indent="1"/>
    </xf>
    <xf numFmtId="172" fontId="7" fillId="0" borderId="1" xfId="0" applyNumberFormat="1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9" applyNumberFormat="1" applyFont="1" applyBorder="1" applyAlignment="1" applyProtection="1">
      <alignment horizontal="left" vertical="center" indent="1"/>
    </xf>
    <xf numFmtId="173" fontId="7" fillId="0" borderId="41" xfId="0" applyNumberFormat="1" applyFont="1" applyBorder="1" applyAlignment="1">
      <alignment vertical="center"/>
    </xf>
    <xf numFmtId="0" fontId="7" fillId="0" borderId="72" xfId="0" applyFont="1" applyFill="1" applyBorder="1" applyAlignment="1">
      <alignment horizontal="left" vertical="center" indent="1"/>
    </xf>
    <xf numFmtId="172" fontId="7" fillId="0" borderId="72" xfId="0" applyNumberFormat="1" applyFont="1" applyFill="1" applyBorder="1" applyAlignment="1" applyProtection="1">
      <alignment vertical="center"/>
      <protection hidden="1"/>
    </xf>
    <xf numFmtId="0" fontId="6" fillId="0" borderId="0" xfId="0" applyFont="1"/>
    <xf numFmtId="0" fontId="7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9" xfId="0" applyFont="1" applyBorder="1" applyAlignment="1"/>
    <xf numFmtId="0" fontId="6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76" xfId="0" applyFont="1" applyBorder="1" applyAlignment="1"/>
    <xf numFmtId="174" fontId="7" fillId="0" borderId="9" xfId="0" applyNumberFormat="1" applyFont="1" applyBorder="1"/>
    <xf numFmtId="175" fontId="7" fillId="0" borderId="0" xfId="4" applyNumberFormat="1" applyFont="1" applyFill="1" applyBorder="1" applyProtection="1">
      <protection hidden="1"/>
    </xf>
    <xf numFmtId="174" fontId="7" fillId="0" borderId="9" xfId="0" applyNumberFormat="1" applyFont="1" applyBorder="1" applyAlignment="1">
      <alignment vertical="center"/>
    </xf>
    <xf numFmtId="172" fontId="7" fillId="0" borderId="41" xfId="0" applyNumberFormat="1" applyFont="1" applyBorder="1" applyAlignment="1">
      <alignment vertical="center"/>
    </xf>
    <xf numFmtId="0" fontId="7" fillId="0" borderId="0" xfId="0" applyFont="1" applyAlignment="1">
      <alignment horizontal="left" indent="1"/>
    </xf>
    <xf numFmtId="0" fontId="6" fillId="4" borderId="70" xfId="0" applyNumberFormat="1" applyFont="1" applyFill="1" applyBorder="1" applyAlignment="1" applyProtection="1">
      <alignment vertical="center"/>
      <protection hidden="1"/>
    </xf>
    <xf numFmtId="0" fontId="6" fillId="4" borderId="7" xfId="0" applyNumberFormat="1" applyFont="1" applyFill="1" applyBorder="1" applyAlignment="1" applyProtection="1">
      <alignment vertical="center"/>
      <protection hidden="1"/>
    </xf>
    <xf numFmtId="0" fontId="6" fillId="4" borderId="7" xfId="0" applyNumberFormat="1" applyFont="1" applyFill="1" applyBorder="1" applyAlignment="1" applyProtection="1">
      <protection hidden="1"/>
    </xf>
    <xf numFmtId="164" fontId="7" fillId="13" borderId="0" xfId="0" applyNumberFormat="1" applyFont="1" applyFill="1" applyProtection="1">
      <protection hidden="1"/>
    </xf>
    <xf numFmtId="0" fontId="7" fillId="13" borderId="0" xfId="0" applyFont="1" applyFill="1" applyProtection="1">
      <protection hidden="1"/>
    </xf>
    <xf numFmtId="0" fontId="7" fillId="19" borderId="0" xfId="0" applyNumberFormat="1" applyFont="1" applyFill="1" applyAlignment="1" applyProtection="1">
      <alignment horizontal="center"/>
      <protection hidden="1"/>
    </xf>
    <xf numFmtId="0" fontId="7" fillId="19" borderId="0" xfId="0" applyFont="1" applyFill="1" applyProtection="1">
      <protection hidden="1"/>
    </xf>
    <xf numFmtId="0" fontId="6" fillId="14" borderId="44" xfId="0" applyFont="1" applyFill="1" applyBorder="1" applyAlignment="1" applyProtection="1">
      <alignment vertical="center" shrinkToFit="1"/>
      <protection hidden="1"/>
    </xf>
    <xf numFmtId="0" fontId="6" fillId="15" borderId="12" xfId="0" applyFont="1" applyFill="1" applyBorder="1" applyAlignment="1" applyProtection="1">
      <alignment horizontal="left" vertical="center" indent="1" shrinkToFit="1"/>
      <protection hidden="1"/>
    </xf>
    <xf numFmtId="0" fontId="7" fillId="2" borderId="0" xfId="0" applyNumberFormat="1" applyFont="1" applyFill="1" applyBorder="1" applyAlignment="1" applyProtection="1"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7" fillId="19" borderId="0" xfId="0" applyFont="1" applyFill="1" applyAlignment="1" applyProtection="1">
      <alignment vertical="top"/>
      <protection hidden="1"/>
    </xf>
    <xf numFmtId="0" fontId="7" fillId="13" borderId="44" xfId="0" applyFont="1" applyFill="1" applyBorder="1" applyAlignment="1">
      <alignment vertical="center"/>
    </xf>
    <xf numFmtId="0" fontId="6" fillId="2" borderId="0" xfId="0" applyNumberFormat="1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protection hidden="1"/>
    </xf>
    <xf numFmtId="0" fontId="7" fillId="19" borderId="0" xfId="0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164" fontId="6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8" xfId="4" applyFont="1" applyFill="1" applyBorder="1" applyAlignment="1" applyProtection="1">
      <alignment horizontal="left" vertical="center" indent="1"/>
      <protection hidden="1"/>
    </xf>
    <xf numFmtId="0" fontId="5" fillId="2" borderId="10" xfId="0" applyNumberFormat="1" applyFont="1" applyFill="1" applyBorder="1" applyAlignment="1" applyProtection="1">
      <alignment horizontal="left" vertical="top" wrapText="1"/>
      <protection locked="0"/>
    </xf>
    <xf numFmtId="0" fontId="10" fillId="11" borderId="68" xfId="7" applyNumberFormat="1" applyFont="1" applyFill="1" applyBorder="1" applyAlignment="1" applyProtection="1">
      <alignment horizontal="center" vertical="center"/>
      <protection hidden="1"/>
    </xf>
    <xf numFmtId="0" fontId="5" fillId="13" borderId="21" xfId="0" applyNumberFormat="1" applyFont="1" applyFill="1" applyBorder="1" applyAlignment="1" applyProtection="1">
      <protection hidden="1"/>
    </xf>
    <xf numFmtId="0" fontId="9" fillId="4" borderId="22" xfId="4" applyFont="1" applyFill="1" applyBorder="1" applyAlignment="1" applyProtection="1">
      <alignment horizontal="left" vertical="center" indent="3"/>
      <protection hidden="1"/>
    </xf>
    <xf numFmtId="0" fontId="7" fillId="13" borderId="5" xfId="0" applyFont="1" applyFill="1" applyBorder="1" applyAlignment="1" applyProtection="1">
      <protection hidden="1"/>
    </xf>
    <xf numFmtId="0" fontId="5" fillId="13" borderId="26" xfId="0" applyNumberFormat="1" applyFont="1" applyFill="1" applyBorder="1" applyAlignment="1" applyProtection="1">
      <protection hidden="1"/>
    </xf>
    <xf numFmtId="0" fontId="11" fillId="4" borderId="22" xfId="4" applyFont="1" applyFill="1" applyBorder="1" applyAlignment="1" applyProtection="1">
      <alignment horizontal="left" vertical="center" indent="4"/>
      <protection hidden="1"/>
    </xf>
    <xf numFmtId="0" fontId="5" fillId="2" borderId="6" xfId="0" applyNumberFormat="1" applyFont="1" applyFill="1" applyBorder="1" applyAlignment="1" applyProtection="1">
      <alignment horizontal="left" vertical="top" wrapText="1"/>
      <protection locked="0"/>
    </xf>
    <xf numFmtId="0" fontId="10" fillId="11" borderId="40" xfId="0" applyFont="1" applyFill="1" applyBorder="1" applyAlignment="1" applyProtection="1">
      <alignment horizontal="left" vertical="center" wrapText="1" indent="1"/>
      <protection hidden="1"/>
    </xf>
    <xf numFmtId="0" fontId="7" fillId="13" borderId="35" xfId="0" applyFont="1" applyFill="1" applyBorder="1" applyAlignment="1" applyProtection="1">
      <protection hidden="1"/>
    </xf>
    <xf numFmtId="0" fontId="5" fillId="13" borderId="37" xfId="0" applyNumberFormat="1" applyFont="1" applyFill="1" applyBorder="1" applyAlignment="1" applyProtection="1">
      <protection hidden="1"/>
    </xf>
    <xf numFmtId="0" fontId="5" fillId="13" borderId="6" xfId="0" applyNumberFormat="1" applyFont="1" applyFill="1" applyBorder="1" applyAlignment="1" applyProtection="1">
      <protection hidden="1"/>
    </xf>
    <xf numFmtId="0" fontId="9" fillId="4" borderId="22" xfId="4" applyFont="1" applyFill="1" applyBorder="1" applyAlignment="1" applyProtection="1">
      <alignment horizontal="left" vertical="center" indent="4"/>
      <protection hidden="1"/>
    </xf>
    <xf numFmtId="0" fontId="7" fillId="13" borderId="6" xfId="0" applyNumberFormat="1" applyFont="1" applyFill="1" applyBorder="1" applyAlignment="1" applyProtection="1">
      <protection hidden="1"/>
    </xf>
    <xf numFmtId="0" fontId="10" fillId="19" borderId="0" xfId="7" applyNumberFormat="1" applyFont="1" applyFill="1" applyBorder="1" applyAlignment="1" applyProtection="1">
      <alignment horizontal="center"/>
      <protection hidden="1"/>
    </xf>
    <xf numFmtId="0" fontId="13" fillId="19" borderId="0" xfId="0" applyNumberFormat="1" applyFont="1" applyFill="1" applyAlignment="1" applyProtection="1">
      <alignment horizontal="center"/>
      <protection hidden="1"/>
    </xf>
    <xf numFmtId="167" fontId="7" fillId="19" borderId="0" xfId="0" applyNumberFormat="1" applyFont="1" applyFill="1" applyAlignment="1" applyProtection="1">
      <alignment vertical="center"/>
      <protection hidden="1"/>
    </xf>
    <xf numFmtId="0" fontId="7" fillId="19" borderId="0" xfId="0" applyFont="1" applyFill="1" applyAlignment="1" applyProtection="1">
      <alignment horizontal="center" wrapText="1"/>
      <protection hidden="1"/>
    </xf>
    <xf numFmtId="164" fontId="7" fillId="19" borderId="0" xfId="0" applyNumberFormat="1" applyFont="1" applyFill="1" applyProtection="1">
      <protection hidden="1"/>
    </xf>
    <xf numFmtId="0" fontId="6" fillId="4" borderId="71" xfId="0" applyNumberFormat="1" applyFont="1" applyFill="1" applyBorder="1" applyAlignment="1" applyProtection="1">
      <alignment vertical="center"/>
      <protection hidden="1"/>
    </xf>
    <xf numFmtId="0" fontId="6" fillId="4" borderId="17" xfId="0" applyNumberFormat="1" applyFont="1" applyFill="1" applyBorder="1" applyAlignment="1" applyProtection="1">
      <alignment vertical="center"/>
      <protection hidden="1"/>
    </xf>
    <xf numFmtId="0" fontId="6" fillId="4" borderId="17" xfId="0" applyNumberFormat="1" applyFont="1" applyFill="1" applyBorder="1" applyAlignment="1" applyProtection="1">
      <protection hidden="1"/>
    </xf>
    <xf numFmtId="0" fontId="7" fillId="4" borderId="17" xfId="4" applyFont="1" applyFill="1" applyBorder="1" applyAlignment="1" applyProtection="1">
      <alignment vertical="top"/>
      <protection hidden="1"/>
    </xf>
    <xf numFmtId="0" fontId="7" fillId="4" borderId="17" xfId="0" applyFont="1" applyFill="1" applyBorder="1" applyAlignment="1" applyProtection="1">
      <protection hidden="1"/>
    </xf>
    <xf numFmtId="0" fontId="7" fillId="4" borderId="17" xfId="0" applyFont="1" applyFill="1" applyBorder="1" applyAlignment="1"/>
    <xf numFmtId="0" fontId="7" fillId="5" borderId="17" xfId="0" applyNumberFormat="1" applyFont="1" applyFill="1" applyBorder="1" applyAlignment="1" applyProtection="1">
      <protection hidden="1"/>
    </xf>
    <xf numFmtId="0" fontId="7" fillId="8" borderId="17" xfId="0" applyNumberFormat="1" applyFont="1" applyFill="1" applyBorder="1" applyAlignment="1" applyProtection="1">
      <protection hidden="1"/>
    </xf>
    <xf numFmtId="0" fontId="7" fillId="8" borderId="18" xfId="0" applyNumberFormat="1" applyFont="1" applyFill="1" applyBorder="1" applyAlignment="1" applyProtection="1">
      <protection hidden="1"/>
    </xf>
    <xf numFmtId="0" fontId="7" fillId="18" borderId="0" xfId="4" applyNumberFormat="1" applyFont="1" applyFill="1" applyAlignment="1" applyProtection="1">
      <protection hidden="1"/>
    </xf>
    <xf numFmtId="0" fontId="7" fillId="3" borderId="0" xfId="0" applyFont="1" applyFill="1" applyProtection="1">
      <protection hidden="1"/>
    </xf>
    <xf numFmtId="0" fontId="7" fillId="18" borderId="0" xfId="0" applyFont="1" applyFill="1" applyBorder="1" applyProtection="1">
      <protection hidden="1"/>
    </xf>
    <xf numFmtId="0" fontId="7" fillId="3" borderId="0" xfId="4" applyFont="1" applyFill="1" applyAlignment="1" applyProtection="1">
      <alignment vertical="top"/>
      <protection hidden="1"/>
    </xf>
    <xf numFmtId="164" fontId="6" fillId="4" borderId="9" xfId="4" applyNumberFormat="1" applyFont="1" applyFill="1" applyBorder="1" applyAlignment="1" applyProtection="1">
      <alignment vertical="center"/>
      <protection hidden="1"/>
    </xf>
    <xf numFmtId="0" fontId="7" fillId="13" borderId="44" xfId="4" applyNumberFormat="1" applyFont="1" applyFill="1" applyBorder="1" applyAlignment="1" applyProtection="1">
      <protection hidden="1"/>
    </xf>
    <xf numFmtId="0" fontId="7" fillId="4" borderId="0" xfId="4" applyNumberFormat="1" applyFont="1" applyFill="1" applyBorder="1" applyAlignment="1" applyProtection="1">
      <protection hidden="1"/>
    </xf>
    <xf numFmtId="0" fontId="7" fillId="4" borderId="0" xfId="0" applyFont="1" applyFill="1" applyBorder="1" applyAlignment="1" applyProtection="1"/>
    <xf numFmtId="0" fontId="7" fillId="5" borderId="0" xfId="0" applyNumberFormat="1" applyFont="1" applyFill="1" applyBorder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8" borderId="0" xfId="0" applyNumberFormat="1" applyFont="1" applyFill="1" applyBorder="1" applyAlignment="1" applyProtection="1">
      <protection hidden="1"/>
    </xf>
    <xf numFmtId="0" fontId="7" fillId="7" borderId="0" xfId="0" applyFont="1" applyFill="1" applyBorder="1" applyAlignment="1" applyProtection="1">
      <protection hidden="1"/>
    </xf>
    <xf numFmtId="0" fontId="7" fillId="7" borderId="11" xfId="0" applyNumberFormat="1" applyFont="1" applyFill="1" applyBorder="1" applyAlignment="1"/>
    <xf numFmtId="0" fontId="6" fillId="4" borderId="9" xfId="4" applyNumberFormat="1" applyFont="1" applyFill="1" applyBorder="1" applyAlignment="1" applyProtection="1">
      <protection hidden="1"/>
    </xf>
    <xf numFmtId="0" fontId="7" fillId="4" borderId="0" xfId="4" applyFont="1" applyFill="1" applyBorder="1" applyAlignment="1" applyProtection="1">
      <protection hidden="1"/>
    </xf>
    <xf numFmtId="0" fontId="7" fillId="4" borderId="0" xfId="0" applyFont="1" applyFill="1" applyBorder="1" applyAlignment="1"/>
    <xf numFmtId="0" fontId="14" fillId="5" borderId="0" xfId="0" applyNumberFormat="1" applyFont="1" applyFill="1" applyBorder="1" applyAlignment="1" applyProtection="1">
      <protection hidden="1"/>
    </xf>
    <xf numFmtId="0" fontId="7" fillId="16" borderId="0" xfId="0" applyNumberFormat="1" applyFont="1" applyFill="1" applyBorder="1" applyAlignment="1" applyProtection="1">
      <protection hidden="1"/>
    </xf>
    <xf numFmtId="0" fontId="14" fillId="8" borderId="0" xfId="0" applyNumberFormat="1" applyFont="1" applyFill="1" applyBorder="1" applyAlignment="1" applyProtection="1">
      <protection hidden="1"/>
    </xf>
    <xf numFmtId="0" fontId="7" fillId="7" borderId="0" xfId="0" applyNumberFormat="1" applyFont="1" applyFill="1" applyBorder="1" applyAlignment="1"/>
    <xf numFmtId="0" fontId="7" fillId="3" borderId="0" xfId="4" applyFont="1" applyFill="1" applyAlignment="1" applyProtection="1">
      <protection hidden="1"/>
    </xf>
    <xf numFmtId="0" fontId="7" fillId="4" borderId="41" xfId="4" applyNumberFormat="1" applyFont="1" applyFill="1" applyBorder="1" applyAlignment="1" applyProtection="1">
      <protection hidden="1"/>
    </xf>
    <xf numFmtId="0" fontId="7" fillId="4" borderId="51" xfId="4" applyNumberFormat="1" applyFont="1" applyFill="1" applyBorder="1" applyAlignment="1" applyProtection="1">
      <protection hidden="1"/>
    </xf>
    <xf numFmtId="0" fontId="7" fillId="4" borderId="0" xfId="0" quotePrefix="1" applyFont="1" applyFill="1" applyBorder="1" applyAlignment="1" applyProtection="1"/>
    <xf numFmtId="0" fontId="7" fillId="6" borderId="0" xfId="4" applyNumberFormat="1" applyFont="1" applyFill="1" applyBorder="1" applyAlignment="1" applyProtection="1">
      <protection hidden="1"/>
    </xf>
    <xf numFmtId="0" fontId="7" fillId="6" borderId="51" xfId="4" applyNumberFormat="1" applyFont="1" applyFill="1" applyBorder="1" applyAlignment="1" applyProtection="1">
      <protection hidden="1"/>
    </xf>
    <xf numFmtId="0" fontId="9" fillId="4" borderId="8" xfId="4" applyFont="1" applyFill="1" applyBorder="1" applyAlignment="1" applyProtection="1">
      <alignment vertical="center"/>
      <protection hidden="1"/>
    </xf>
    <xf numFmtId="0" fontId="10" fillId="5" borderId="0" xfId="0" applyFont="1" applyFill="1" applyBorder="1" applyAlignment="1" applyProtection="1">
      <alignment vertical="center"/>
      <protection hidden="1"/>
    </xf>
    <xf numFmtId="0" fontId="16" fillId="5" borderId="0" xfId="0" applyNumberFormat="1" applyFont="1" applyFill="1" applyBorder="1" applyAlignment="1" applyProtection="1">
      <protection hidden="1"/>
    </xf>
    <xf numFmtId="0" fontId="10" fillId="8" borderId="0" xfId="0" applyNumberFormat="1" applyFont="1" applyFill="1" applyBorder="1" applyAlignment="1" applyProtection="1">
      <protection hidden="1"/>
    </xf>
    <xf numFmtId="0" fontId="7" fillId="7" borderId="11" xfId="4" applyNumberFormat="1" applyFont="1" applyFill="1" applyBorder="1" applyAlignment="1" applyProtection="1">
      <protection hidden="1"/>
    </xf>
    <xf numFmtId="0" fontId="6" fillId="18" borderId="0" xfId="0" applyFont="1" applyFill="1" applyBorder="1" applyAlignment="1" applyProtection="1">
      <alignment wrapText="1"/>
      <protection hidden="1"/>
    </xf>
    <xf numFmtId="0" fontId="7" fillId="18" borderId="0" xfId="4" applyFont="1" applyFill="1" applyAlignment="1" applyProtection="1">
      <protection hidden="1"/>
    </xf>
    <xf numFmtId="0" fontId="7" fillId="4" borderId="9" xfId="4" applyFont="1" applyFill="1" applyBorder="1" applyAlignment="1" applyProtection="1">
      <alignment vertical="center"/>
      <protection hidden="1"/>
    </xf>
    <xf numFmtId="0" fontId="6" fillId="4" borderId="52" xfId="4" applyFont="1" applyFill="1" applyBorder="1" applyAlignment="1" applyProtection="1">
      <alignment horizontal="center" vertical="center" wrapText="1"/>
      <protection hidden="1"/>
    </xf>
    <xf numFmtId="0" fontId="6" fillId="2" borderId="52" xfId="0" applyFont="1" applyFill="1" applyBorder="1" applyAlignment="1" applyProtection="1">
      <alignment horizontal="center" vertical="center" wrapText="1"/>
      <protection hidden="1"/>
    </xf>
    <xf numFmtId="0" fontId="6" fillId="4" borderId="11" xfId="4" applyFont="1" applyFill="1" applyBorder="1" applyAlignment="1" applyProtection="1">
      <alignment horizontal="center" vertical="top"/>
      <protection hidden="1"/>
    </xf>
    <xf numFmtId="0" fontId="7" fillId="4" borderId="22" xfId="4" applyNumberFormat="1" applyFont="1" applyFill="1" applyBorder="1" applyAlignment="1" applyProtection="1">
      <protection hidden="1"/>
    </xf>
    <xf numFmtId="0" fontId="10" fillId="5" borderId="0" xfId="0" applyFont="1" applyFill="1" applyBorder="1" applyAlignment="1" applyProtection="1">
      <protection hidden="1"/>
    </xf>
    <xf numFmtId="0" fontId="7" fillId="17" borderId="0" xfId="0" applyNumberFormat="1" applyFont="1" applyFill="1" applyBorder="1" applyAlignment="1"/>
    <xf numFmtId="0" fontId="7" fillId="18" borderId="22" xfId="0" applyFont="1" applyFill="1" applyBorder="1" applyAlignment="1" applyProtection="1">
      <alignment vertical="center" wrapText="1"/>
      <protection hidden="1"/>
    </xf>
    <xf numFmtId="0" fontId="7" fillId="18" borderId="0" xfId="4" applyFont="1" applyFill="1" applyProtection="1">
      <protection hidden="1"/>
    </xf>
    <xf numFmtId="0" fontId="7" fillId="3" borderId="0" xfId="4" applyFont="1" applyFill="1" applyProtection="1">
      <protection hidden="1"/>
    </xf>
    <xf numFmtId="0" fontId="9" fillId="4" borderId="9" xfId="4" applyFont="1" applyFill="1" applyBorder="1" applyAlignment="1" applyProtection="1">
      <alignment horizontal="left" vertical="center" indent="1"/>
      <protection hidden="1"/>
    </xf>
    <xf numFmtId="0" fontId="6" fillId="4" borderId="74" xfId="0" applyFont="1" applyFill="1" applyBorder="1" applyAlignment="1" applyProtection="1">
      <alignment horizontal="center" vertical="top" wrapText="1"/>
      <protection hidden="1"/>
    </xf>
    <xf numFmtId="0" fontId="6" fillId="4" borderId="52" xfId="0" applyFont="1" applyFill="1" applyBorder="1" applyAlignment="1" applyProtection="1">
      <alignment horizontal="center" vertical="top" wrapText="1"/>
      <protection hidden="1"/>
    </xf>
    <xf numFmtId="0" fontId="6" fillId="4" borderId="7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7" fillId="4" borderId="11" xfId="4" applyFont="1" applyFill="1" applyBorder="1" applyProtection="1">
      <protection hidden="1"/>
    </xf>
    <xf numFmtId="0" fontId="7" fillId="6" borderId="0" xfId="4" applyFont="1" applyFill="1" applyBorder="1" applyProtection="1">
      <protection hidden="1"/>
    </xf>
    <xf numFmtId="164" fontId="15" fillId="5" borderId="66" xfId="0" applyNumberFormat="1" applyFont="1" applyFill="1" applyBorder="1" applyAlignment="1" applyProtection="1">
      <alignment horizontal="center" vertical="top" wrapText="1"/>
      <protection hidden="1"/>
    </xf>
    <xf numFmtId="164" fontId="15" fillId="5" borderId="52" xfId="0" applyNumberFormat="1" applyFont="1" applyFill="1" applyBorder="1" applyAlignment="1" applyProtection="1">
      <alignment horizontal="center" vertical="top" wrapText="1"/>
      <protection hidden="1"/>
    </xf>
    <xf numFmtId="164" fontId="15" fillId="5" borderId="10" xfId="0" applyNumberFormat="1" applyFont="1" applyFill="1" applyBorder="1" applyAlignment="1" applyProtection="1">
      <alignment horizontal="center" vertical="top" wrapText="1"/>
      <protection hidden="1"/>
    </xf>
    <xf numFmtId="0" fontId="7" fillId="6" borderId="0" xfId="0" applyNumberFormat="1" applyFont="1" applyFill="1" applyBorder="1" applyAlignment="1" applyProtection="1">
      <protection hidden="1"/>
    </xf>
    <xf numFmtId="0" fontId="7" fillId="7" borderId="0" xfId="4" applyNumberFormat="1" applyFont="1" applyFill="1" applyBorder="1" applyAlignment="1" applyProtection="1">
      <protection hidden="1"/>
    </xf>
    <xf numFmtId="164" fontId="15" fillId="8" borderId="66" xfId="0" applyNumberFormat="1" applyFont="1" applyFill="1" applyBorder="1" applyAlignment="1" applyProtection="1">
      <alignment horizontal="center" vertical="top" wrapText="1"/>
      <protection hidden="1"/>
    </xf>
    <xf numFmtId="164" fontId="15" fillId="8" borderId="10" xfId="0" applyNumberFormat="1" applyFont="1" applyFill="1" applyBorder="1" applyAlignment="1" applyProtection="1">
      <alignment horizontal="center" vertical="top" wrapText="1"/>
      <protection hidden="1"/>
    </xf>
    <xf numFmtId="0" fontId="7" fillId="8" borderId="11" xfId="0" applyNumberFormat="1" applyFont="1" applyFill="1" applyBorder="1" applyAlignment="1" applyProtection="1">
      <protection hidden="1"/>
    </xf>
    <xf numFmtId="0" fontId="7" fillId="4" borderId="9" xfId="0" applyFont="1" applyFill="1" applyBorder="1" applyAlignment="1" applyProtection="1"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2" borderId="22" xfId="0" applyFont="1" applyFill="1" applyBorder="1" applyAlignment="1" applyProtection="1"/>
    <xf numFmtId="0" fontId="7" fillId="2" borderId="11" xfId="0" applyFont="1" applyFill="1" applyBorder="1" applyAlignment="1" applyProtection="1"/>
    <xf numFmtId="0" fontId="15" fillId="6" borderId="24" xfId="0" applyFont="1" applyFill="1" applyBorder="1" applyAlignment="1" applyProtection="1">
      <alignment horizontal="center" vertical="center"/>
      <protection hidden="1"/>
    </xf>
    <xf numFmtId="0" fontId="15" fillId="6" borderId="25" xfId="0" applyFont="1" applyFill="1" applyBorder="1" applyAlignment="1" applyProtection="1">
      <alignment horizontal="center" vertical="center"/>
      <protection hidden="1"/>
    </xf>
    <xf numFmtId="0" fontId="15" fillId="6" borderId="27" xfId="0" applyFont="1" applyFill="1" applyBorder="1" applyAlignment="1" applyProtection="1">
      <alignment horizontal="center" vertical="center"/>
      <protection hidden="1"/>
    </xf>
    <xf numFmtId="0" fontId="15" fillId="7" borderId="24" xfId="0" applyFont="1" applyFill="1" applyBorder="1" applyAlignment="1" applyProtection="1">
      <alignment horizontal="center" vertical="center"/>
      <protection hidden="1"/>
    </xf>
    <xf numFmtId="0" fontId="15" fillId="7" borderId="27" xfId="0" applyFont="1" applyFill="1" applyBorder="1" applyAlignment="1" applyProtection="1">
      <alignment horizontal="center" vertical="center"/>
      <protection hidden="1"/>
    </xf>
    <xf numFmtId="0" fontId="7" fillId="7" borderId="11" xfId="0" applyNumberFormat="1" applyFont="1" applyFill="1" applyBorder="1" applyAlignment="1" applyProtection="1">
      <protection hidden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25" xfId="0" quotePrefix="1" applyFont="1" applyFill="1" applyBorder="1" applyAlignment="1">
      <alignment horizontal="center" vertical="center"/>
    </xf>
    <xf numFmtId="0" fontId="6" fillId="4" borderId="0" xfId="0" quotePrefix="1" applyFont="1" applyFill="1" applyBorder="1" applyAlignment="1">
      <alignment horizontal="center" vertical="center"/>
    </xf>
    <xf numFmtId="0" fontId="16" fillId="6" borderId="0" xfId="0" applyNumberFormat="1" applyFont="1" applyFill="1" applyBorder="1" applyAlignment="1" applyProtection="1">
      <protection hidden="1"/>
    </xf>
    <xf numFmtId="0" fontId="6" fillId="4" borderId="44" xfId="0" quotePrefix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168" fontId="7" fillId="4" borderId="31" xfId="4" applyNumberFormat="1" applyFont="1" applyFill="1" applyBorder="1" applyAlignment="1" applyProtection="1">
      <protection hidden="1"/>
    </xf>
    <xf numFmtId="0" fontId="7" fillId="2" borderId="42" xfId="0" quotePrefix="1" applyFont="1" applyFill="1" applyBorder="1" applyAlignment="1" applyProtection="1"/>
    <xf numFmtId="0" fontId="6" fillId="6" borderId="9" xfId="0" applyFont="1" applyFill="1" applyBorder="1" applyAlignment="1" applyProtection="1">
      <alignment horizontal="center" vertical="center"/>
      <protection hidden="1"/>
    </xf>
    <xf numFmtId="0" fontId="6" fillId="6" borderId="25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7" fillId="6" borderId="0" xfId="0" quotePrefix="1" applyNumberFormat="1" applyFont="1" applyFill="1" applyBorder="1" applyAlignment="1" applyProtection="1">
      <protection hidden="1"/>
    </xf>
    <xf numFmtId="0" fontId="6" fillId="7" borderId="41" xfId="0" applyFont="1" applyFill="1" applyBorder="1" applyAlignment="1" applyProtection="1">
      <alignment horizontal="center" vertical="center"/>
      <protection hidden="1"/>
    </xf>
    <xf numFmtId="0" fontId="6" fillId="7" borderId="56" xfId="0" applyFont="1" applyFill="1" applyBorder="1" applyAlignment="1" applyProtection="1">
      <alignment horizontal="center" vertical="center"/>
      <protection hidden="1"/>
    </xf>
    <xf numFmtId="0" fontId="7" fillId="7" borderId="11" xfId="0" quotePrefix="1" applyNumberFormat="1" applyFont="1" applyFill="1" applyBorder="1" applyAlignment="1" applyProtection="1">
      <protection hidden="1"/>
    </xf>
    <xf numFmtId="0" fontId="6" fillId="18" borderId="38" xfId="0" quotePrefix="1" applyFont="1" applyFill="1" applyBorder="1" applyAlignment="1" applyProtection="1">
      <alignment horizontal="center" vertical="center"/>
      <protection hidden="1"/>
    </xf>
    <xf numFmtId="0" fontId="6" fillId="18" borderId="39" xfId="0" quotePrefix="1" applyFont="1" applyFill="1" applyBorder="1" applyAlignment="1" applyProtection="1">
      <alignment horizontal="center" vertical="center"/>
      <protection hidden="1"/>
    </xf>
    <xf numFmtId="0" fontId="6" fillId="18" borderId="56" xfId="0" quotePrefix="1" applyFont="1" applyFill="1" applyBorder="1" applyAlignment="1" applyProtection="1">
      <alignment horizontal="center" vertical="center"/>
      <protection hidden="1"/>
    </xf>
    <xf numFmtId="0" fontId="7" fillId="18" borderId="22" xfId="0" applyFont="1" applyFill="1" applyBorder="1" applyAlignment="1" applyProtection="1">
      <alignment vertical="center"/>
      <protection hidden="1"/>
    </xf>
    <xf numFmtId="0" fontId="6" fillId="4" borderId="12" xfId="4" applyFont="1" applyFill="1" applyBorder="1" applyAlignment="1" applyProtection="1">
      <alignment horizontal="left" vertical="center" indent="1"/>
      <protection hidden="1"/>
    </xf>
    <xf numFmtId="168" fontId="6" fillId="4" borderId="15" xfId="4" applyNumberFormat="1" applyFont="1" applyFill="1" applyBorder="1" applyAlignment="1" applyProtection="1">
      <alignment vertical="center"/>
      <protection hidden="1"/>
    </xf>
    <xf numFmtId="168" fontId="6" fillId="4" borderId="16" xfId="4" applyNumberFormat="1" applyFont="1" applyFill="1" applyBorder="1" applyAlignment="1" applyProtection="1">
      <alignment horizontal="right" vertical="center"/>
      <protection hidden="1"/>
    </xf>
    <xf numFmtId="168" fontId="6" fillId="4" borderId="33" xfId="4" applyNumberFormat="1" applyFont="1" applyFill="1" applyBorder="1" applyAlignment="1" applyProtection="1">
      <alignment horizontal="left" vertical="center" wrapText="1" indent="1"/>
      <protection hidden="1"/>
    </xf>
    <xf numFmtId="0" fontId="10" fillId="4" borderId="42" xfId="0" applyFont="1" applyFill="1" applyBorder="1" applyAlignment="1" applyProtection="1">
      <alignment horizontal="left" vertical="center" wrapText="1" indent="1"/>
      <protection hidden="1"/>
    </xf>
    <xf numFmtId="168" fontId="7" fillId="6" borderId="14" xfId="4" applyNumberFormat="1" applyFont="1" applyFill="1" applyBorder="1" applyAlignment="1" applyProtection="1">
      <alignment vertical="center"/>
      <protection hidden="1"/>
    </xf>
    <xf numFmtId="168" fontId="7" fillId="6" borderId="15" xfId="4" applyNumberFormat="1" applyFont="1" applyFill="1" applyBorder="1" applyAlignment="1" applyProtection="1">
      <alignment vertical="center"/>
      <protection hidden="1"/>
    </xf>
    <xf numFmtId="168" fontId="6" fillId="6" borderId="16" xfId="4" applyNumberFormat="1" applyFont="1" applyFill="1" applyBorder="1" applyAlignment="1" applyProtection="1">
      <alignment vertical="center"/>
      <protection hidden="1"/>
    </xf>
    <xf numFmtId="165" fontId="7" fillId="9" borderId="53" xfId="7" quotePrefix="1" applyNumberFormat="1" applyFont="1" applyFill="1" applyBorder="1" applyAlignment="1" applyProtection="1">
      <alignment vertical="center"/>
      <protection hidden="1"/>
    </xf>
    <xf numFmtId="165" fontId="7" fillId="9" borderId="54" xfId="7" quotePrefix="1" applyNumberFormat="1" applyFont="1" applyFill="1" applyBorder="1" applyAlignment="1" applyProtection="1">
      <alignment vertical="center"/>
      <protection hidden="1"/>
    </xf>
    <xf numFmtId="0" fontId="7" fillId="7" borderId="11" xfId="7" quotePrefix="1" applyNumberFormat="1" applyFont="1" applyFill="1" applyBorder="1" applyAlignment="1" applyProtection="1">
      <protection hidden="1"/>
    </xf>
    <xf numFmtId="174" fontId="7" fillId="18" borderId="0" xfId="0" applyNumberFormat="1" applyFont="1" applyFill="1" applyBorder="1" applyAlignment="1">
      <alignment vertical="center"/>
    </xf>
    <xf numFmtId="0" fontId="7" fillId="18" borderId="5" xfId="0" quotePrefix="1" applyFont="1" applyFill="1" applyBorder="1" applyAlignment="1" applyProtection="1">
      <alignment horizontal="center" vertical="center"/>
      <protection hidden="1"/>
    </xf>
    <xf numFmtId="0" fontId="7" fillId="18" borderId="4" xfId="0" applyFont="1" applyFill="1" applyBorder="1" applyAlignment="1" applyProtection="1">
      <alignment horizontal="center" vertical="center"/>
      <protection hidden="1"/>
    </xf>
    <xf numFmtId="0" fontId="7" fillId="18" borderId="26" xfId="0" applyFont="1" applyFill="1" applyBorder="1" applyAlignment="1" applyProtection="1">
      <alignment horizontal="center" vertical="center"/>
      <protection hidden="1"/>
    </xf>
    <xf numFmtId="0" fontId="7" fillId="18" borderId="0" xfId="0" applyFont="1" applyFill="1" applyBorder="1" applyAlignment="1" applyProtection="1">
      <alignment horizontal="center"/>
      <protection hidden="1"/>
    </xf>
    <xf numFmtId="0" fontId="6" fillId="4" borderId="22" xfId="4" applyFont="1" applyFill="1" applyBorder="1" applyAlignment="1" applyProtection="1">
      <alignment horizontal="left" vertical="center" indent="1"/>
      <protection hidden="1"/>
    </xf>
    <xf numFmtId="0" fontId="6" fillId="4" borderId="0" xfId="4" applyFont="1" applyFill="1" applyBorder="1" applyAlignment="1" applyProtection="1">
      <alignment horizontal="left" vertical="center" indent="1"/>
      <protection hidden="1"/>
    </xf>
    <xf numFmtId="0" fontId="6" fillId="4" borderId="25" xfId="4" applyFont="1" applyFill="1" applyBorder="1" applyAlignment="1" applyProtection="1">
      <alignment horizontal="left" vertical="center" indent="1"/>
      <protection hidden="1"/>
    </xf>
    <xf numFmtId="0" fontId="7" fillId="4" borderId="0" xfId="4" applyFont="1" applyFill="1" applyBorder="1" applyProtection="1">
      <protection hidden="1"/>
    </xf>
    <xf numFmtId="0" fontId="7" fillId="4" borderId="8" xfId="4" applyFont="1" applyFill="1" applyBorder="1" applyProtection="1">
      <protection hidden="1"/>
    </xf>
    <xf numFmtId="0" fontId="7" fillId="4" borderId="18" xfId="4" applyFont="1" applyFill="1" applyBorder="1" applyProtection="1">
      <protection hidden="1"/>
    </xf>
    <xf numFmtId="168" fontId="7" fillId="6" borderId="19" xfId="4" applyNumberFormat="1" applyFont="1" applyFill="1" applyBorder="1" applyAlignment="1" applyProtection="1">
      <alignment vertical="center"/>
      <protection hidden="1"/>
    </xf>
    <xf numFmtId="168" fontId="7" fillId="6" borderId="20" xfId="4" applyNumberFormat="1" applyFont="1" applyFill="1" applyBorder="1" applyAlignment="1" applyProtection="1">
      <alignment vertical="center"/>
      <protection hidden="1"/>
    </xf>
    <xf numFmtId="0" fontId="7" fillId="6" borderId="21" xfId="4" applyFont="1" applyFill="1" applyBorder="1" applyProtection="1">
      <protection hidden="1"/>
    </xf>
    <xf numFmtId="0" fontId="7" fillId="7" borderId="19" xfId="4" applyFont="1" applyFill="1" applyBorder="1" applyProtection="1">
      <protection hidden="1"/>
    </xf>
    <xf numFmtId="0" fontId="7" fillId="7" borderId="21" xfId="4" applyFont="1" applyFill="1" applyBorder="1" applyProtection="1">
      <protection hidden="1"/>
    </xf>
    <xf numFmtId="0" fontId="7" fillId="18" borderId="5" xfId="0" quotePrefix="1" applyFont="1" applyFill="1" applyBorder="1" applyAlignment="1" applyProtection="1">
      <protection hidden="1"/>
    </xf>
    <xf numFmtId="0" fontId="7" fillId="18" borderId="4" xfId="0" applyFont="1" applyFill="1" applyBorder="1" applyAlignment="1" applyProtection="1">
      <protection hidden="1"/>
    </xf>
    <xf numFmtId="0" fontId="7" fillId="18" borderId="6" xfId="0" applyFont="1" applyFill="1" applyBorder="1" applyAlignment="1" applyProtection="1">
      <protection hidden="1"/>
    </xf>
    <xf numFmtId="0" fontId="9" fillId="4" borderId="0" xfId="4" applyFont="1" applyFill="1" applyBorder="1" applyAlignment="1" applyProtection="1">
      <alignment horizontal="left" vertical="center" indent="3"/>
      <protection hidden="1"/>
    </xf>
    <xf numFmtId="0" fontId="9" fillId="4" borderId="25" xfId="4" applyFont="1" applyFill="1" applyBorder="1" applyAlignment="1" applyProtection="1">
      <alignment horizontal="left" vertical="center" indent="3"/>
      <protection hidden="1"/>
    </xf>
    <xf numFmtId="0" fontId="7" fillId="4" borderId="2" xfId="4" applyFont="1" applyFill="1" applyBorder="1" applyProtection="1">
      <protection hidden="1"/>
    </xf>
    <xf numFmtId="0" fontId="7" fillId="4" borderId="13" xfId="4" applyFont="1" applyFill="1" applyBorder="1" applyProtection="1">
      <protection hidden="1"/>
    </xf>
    <xf numFmtId="0" fontId="7" fillId="4" borderId="22" xfId="4" applyFont="1" applyFill="1" applyBorder="1" applyProtection="1">
      <protection hidden="1"/>
    </xf>
    <xf numFmtId="168" fontId="7" fillId="6" borderId="41" xfId="4" applyNumberFormat="1" applyFont="1" applyFill="1" applyBorder="1" applyAlignment="1" applyProtection="1">
      <alignment vertical="center"/>
      <protection hidden="1"/>
    </xf>
    <xf numFmtId="168" fontId="7" fillId="6" borderId="39" xfId="4" applyNumberFormat="1" applyFont="1" applyFill="1" applyBorder="1" applyAlignment="1" applyProtection="1">
      <alignment vertical="center"/>
      <protection hidden="1"/>
    </xf>
    <xf numFmtId="0" fontId="7" fillId="6" borderId="56" xfId="4" applyFont="1" applyFill="1" applyBorder="1" applyProtection="1">
      <protection hidden="1"/>
    </xf>
    <xf numFmtId="0" fontId="7" fillId="7" borderId="24" xfId="4" applyFont="1" applyFill="1" applyBorder="1" applyProtection="1">
      <protection hidden="1"/>
    </xf>
    <xf numFmtId="0" fontId="7" fillId="7" borderId="27" xfId="4" applyFont="1" applyFill="1" applyBorder="1" applyProtection="1">
      <protection hidden="1"/>
    </xf>
    <xf numFmtId="168" fontId="7" fillId="10" borderId="48" xfId="4" applyNumberFormat="1" applyFont="1" applyFill="1" applyBorder="1" applyAlignment="1" applyProtection="1">
      <alignment vertical="center"/>
      <protection locked="0"/>
    </xf>
    <xf numFmtId="168" fontId="7" fillId="10" borderId="30" xfId="4" applyNumberFormat="1" applyFont="1" applyFill="1" applyBorder="1" applyAlignment="1" applyProtection="1">
      <alignment vertical="center"/>
      <protection locked="0"/>
    </xf>
    <xf numFmtId="168" fontId="6" fillId="4" borderId="48" xfId="4" applyNumberFormat="1" applyFont="1" applyFill="1" applyBorder="1" applyAlignment="1" applyProtection="1">
      <alignment vertical="center"/>
      <protection hidden="1"/>
    </xf>
    <xf numFmtId="168" fontId="6" fillId="4" borderId="28" xfId="4" applyNumberFormat="1" applyFont="1" applyFill="1" applyBorder="1" applyAlignment="1" applyProtection="1">
      <alignment vertical="center"/>
      <protection hidden="1"/>
    </xf>
    <xf numFmtId="168" fontId="6" fillId="4" borderId="49" xfId="4" applyNumberFormat="1" applyFont="1" applyFill="1" applyBorder="1" applyAlignment="1" applyProtection="1">
      <alignment horizontal="left" vertical="center" wrapText="1" indent="1"/>
      <protection hidden="1"/>
    </xf>
    <xf numFmtId="0" fontId="10" fillId="4" borderId="28" xfId="0" applyFont="1" applyFill="1" applyBorder="1" applyAlignment="1" applyProtection="1">
      <alignment horizontal="left" vertical="center" wrapText="1" indent="1"/>
      <protection hidden="1"/>
    </xf>
    <xf numFmtId="168" fontId="7" fillId="6" borderId="71" xfId="4" applyNumberFormat="1" applyFont="1" applyFill="1" applyBorder="1" applyAlignment="1" applyProtection="1">
      <alignment vertical="center"/>
      <protection hidden="1"/>
    </xf>
    <xf numFmtId="168" fontId="6" fillId="6" borderId="26" xfId="4" applyNumberFormat="1" applyFont="1" applyFill="1" applyBorder="1" applyAlignment="1" applyProtection="1">
      <alignment vertical="center"/>
      <protection hidden="1"/>
    </xf>
    <xf numFmtId="165" fontId="7" fillId="9" borderId="55" xfId="7" quotePrefix="1" applyNumberFormat="1" applyFont="1" applyFill="1" applyBorder="1" applyAlignment="1" applyProtection="1">
      <alignment vertical="center"/>
      <protection hidden="1"/>
    </xf>
    <xf numFmtId="165" fontId="7" fillId="9" borderId="6" xfId="7" quotePrefix="1" applyNumberFormat="1" applyFont="1" applyFill="1" applyBorder="1" applyAlignment="1" applyProtection="1">
      <alignment vertical="center"/>
      <protection hidden="1"/>
    </xf>
    <xf numFmtId="168" fontId="6" fillId="4" borderId="23" xfId="4" applyNumberFormat="1" applyFont="1" applyFill="1" applyBorder="1" applyAlignment="1" applyProtection="1">
      <alignment horizontal="left" vertical="center" wrapText="1" indent="1"/>
      <protection hidden="1"/>
    </xf>
    <xf numFmtId="168" fontId="7" fillId="6" borderId="29" xfId="4" applyNumberFormat="1" applyFont="1" applyFill="1" applyBorder="1" applyAlignment="1" applyProtection="1">
      <alignment vertical="center"/>
      <protection hidden="1"/>
    </xf>
    <xf numFmtId="168" fontId="7" fillId="6" borderId="30" xfId="4" applyNumberFormat="1" applyFont="1" applyFill="1" applyBorder="1" applyAlignment="1" applyProtection="1">
      <alignment vertical="center"/>
      <protection hidden="1"/>
    </xf>
    <xf numFmtId="168" fontId="6" fillId="6" borderId="6" xfId="4" applyNumberFormat="1" applyFont="1" applyFill="1" applyBorder="1" applyAlignment="1" applyProtection="1">
      <alignment vertical="center"/>
      <protection hidden="1"/>
    </xf>
    <xf numFmtId="0" fontId="6" fillId="4" borderId="31" xfId="4" applyFont="1" applyFill="1" applyBorder="1" applyAlignment="1" applyProtection="1">
      <alignment horizontal="left" vertical="center" indent="3"/>
      <protection hidden="1"/>
    </xf>
    <xf numFmtId="168" fontId="6" fillId="4" borderId="32" xfId="4" applyNumberFormat="1" applyFont="1" applyFill="1" applyBorder="1" applyAlignment="1" applyProtection="1">
      <alignment vertical="center"/>
      <protection hidden="1"/>
    </xf>
    <xf numFmtId="168" fontId="6" fillId="4" borderId="36" xfId="4" applyNumberFormat="1" applyFont="1" applyFill="1" applyBorder="1" applyAlignment="1" applyProtection="1">
      <alignment vertical="center"/>
      <protection hidden="1"/>
    </xf>
    <xf numFmtId="168" fontId="6" fillId="4" borderId="7" xfId="4" applyNumberFormat="1" applyFont="1" applyFill="1" applyBorder="1" applyAlignment="1" applyProtection="1">
      <alignment vertical="center"/>
      <protection hidden="1"/>
    </xf>
    <xf numFmtId="168" fontId="6" fillId="4" borderId="67" xfId="4" applyNumberFormat="1" applyFont="1" applyFill="1" applyBorder="1" applyAlignment="1" applyProtection="1">
      <alignment vertical="center"/>
      <protection hidden="1"/>
    </xf>
    <xf numFmtId="168" fontId="6" fillId="4" borderId="33" xfId="4" applyNumberFormat="1" applyFont="1" applyFill="1" applyBorder="1" applyAlignment="1" applyProtection="1">
      <alignment vertical="center"/>
      <protection hidden="1"/>
    </xf>
    <xf numFmtId="0" fontId="7" fillId="4" borderId="34" xfId="4" applyFont="1" applyFill="1" applyBorder="1" applyProtection="1">
      <protection hidden="1"/>
    </xf>
    <xf numFmtId="168" fontId="6" fillId="6" borderId="24" xfId="4" applyNumberFormat="1" applyFont="1" applyFill="1" applyBorder="1" applyAlignment="1" applyProtection="1">
      <alignment vertical="center"/>
      <protection hidden="1"/>
    </xf>
    <xf numFmtId="168" fontId="6" fillId="6" borderId="39" xfId="4" applyNumberFormat="1" applyFont="1" applyFill="1" applyBorder="1" applyAlignment="1" applyProtection="1">
      <alignment vertical="center"/>
      <protection hidden="1"/>
    </xf>
    <xf numFmtId="168" fontId="6" fillId="6" borderId="37" xfId="4" applyNumberFormat="1" applyFont="1" applyFill="1" applyBorder="1" applyAlignment="1" applyProtection="1">
      <alignment vertical="center"/>
      <protection hidden="1"/>
    </xf>
    <xf numFmtId="0" fontId="7" fillId="7" borderId="35" xfId="4" applyNumberFormat="1" applyFont="1" applyFill="1" applyBorder="1" applyAlignment="1" applyProtection="1">
      <protection hidden="1"/>
    </xf>
    <xf numFmtId="0" fontId="7" fillId="7" borderId="37" xfId="4" applyNumberFormat="1" applyFont="1" applyFill="1" applyBorder="1" applyAlignment="1" applyProtection="1">
      <protection hidden="1"/>
    </xf>
    <xf numFmtId="0" fontId="7" fillId="18" borderId="5" xfId="0" quotePrefix="1" applyFont="1" applyFill="1" applyBorder="1" applyAlignment="1" applyProtection="1">
      <alignment horizontal="center"/>
      <protection hidden="1"/>
    </xf>
    <xf numFmtId="0" fontId="7" fillId="18" borderId="4" xfId="0" applyFont="1" applyFill="1" applyBorder="1" applyAlignment="1" applyProtection="1">
      <alignment horizontal="center"/>
      <protection hidden="1"/>
    </xf>
    <xf numFmtId="0" fontId="7" fillId="18" borderId="6" xfId="0" applyFont="1" applyFill="1" applyBorder="1" applyAlignment="1" applyProtection="1">
      <alignment horizontal="center"/>
      <protection hidden="1"/>
    </xf>
    <xf numFmtId="0" fontId="6" fillId="4" borderId="17" xfId="4" applyFont="1" applyFill="1" applyBorder="1" applyAlignment="1" applyProtection="1">
      <alignment horizontal="left" vertical="center" indent="1"/>
      <protection hidden="1"/>
    </xf>
    <xf numFmtId="0" fontId="6" fillId="4" borderId="20" xfId="4" applyFont="1" applyFill="1" applyBorder="1" applyAlignment="1" applyProtection="1">
      <alignment horizontal="left" vertical="center" indent="1"/>
      <protection hidden="1"/>
    </xf>
    <xf numFmtId="0" fontId="7" fillId="4" borderId="17" xfId="4" applyFont="1" applyFill="1" applyBorder="1" applyProtection="1">
      <protection hidden="1"/>
    </xf>
    <xf numFmtId="0" fontId="7" fillId="6" borderId="75" xfId="4" applyFont="1" applyFill="1" applyBorder="1" applyProtection="1">
      <protection hidden="1"/>
    </xf>
    <xf numFmtId="0" fontId="7" fillId="6" borderId="18" xfId="4" applyFont="1" applyFill="1" applyBorder="1" applyProtection="1">
      <protection hidden="1"/>
    </xf>
    <xf numFmtId="174" fontId="7" fillId="18" borderId="0" xfId="0" applyNumberFormat="1" applyFont="1" applyFill="1" applyBorder="1"/>
    <xf numFmtId="168" fontId="7" fillId="6" borderId="5" xfId="4" applyNumberFormat="1" applyFont="1" applyFill="1" applyBorder="1" applyAlignment="1" applyProtection="1">
      <alignment vertical="center"/>
      <protection hidden="1"/>
    </xf>
    <xf numFmtId="0" fontId="7" fillId="6" borderId="3" xfId="4" applyFont="1" applyFill="1" applyBorder="1" applyProtection="1">
      <protection hidden="1"/>
    </xf>
    <xf numFmtId="0" fontId="7" fillId="6" borderId="13" xfId="4" applyFont="1" applyFill="1" applyBorder="1" applyProtection="1">
      <protection hidden="1"/>
    </xf>
    <xf numFmtId="168" fontId="7" fillId="6" borderId="4" xfId="4" applyNumberFormat="1" applyFont="1" applyFill="1" applyBorder="1" applyAlignment="1" applyProtection="1">
      <alignment vertical="center"/>
      <protection hidden="1"/>
    </xf>
    <xf numFmtId="165" fontId="7" fillId="9" borderId="58" xfId="7" quotePrefix="1" applyNumberFormat="1" applyFont="1" applyFill="1" applyBorder="1" applyAlignment="1" applyProtection="1">
      <alignment vertical="center"/>
      <protection hidden="1"/>
    </xf>
    <xf numFmtId="165" fontId="7" fillId="9" borderId="10" xfId="7" quotePrefix="1" applyNumberFormat="1" applyFont="1" applyFill="1" applyBorder="1" applyAlignment="1" applyProtection="1">
      <alignment vertical="center"/>
      <protection hidden="1"/>
    </xf>
    <xf numFmtId="168" fontId="6" fillId="4" borderId="34" xfId="4" applyNumberFormat="1" applyFont="1" applyFill="1" applyBorder="1" applyAlignment="1" applyProtection="1">
      <alignment vertical="center"/>
      <protection hidden="1"/>
    </xf>
    <xf numFmtId="168" fontId="6" fillId="4" borderId="31" xfId="4" applyNumberFormat="1" applyFont="1" applyFill="1" applyBorder="1" applyAlignment="1" applyProtection="1">
      <alignment vertical="center"/>
      <protection hidden="1"/>
    </xf>
    <xf numFmtId="0" fontId="7" fillId="4" borderId="42" xfId="4" applyFont="1" applyFill="1" applyBorder="1" applyProtection="1">
      <protection hidden="1"/>
    </xf>
    <xf numFmtId="168" fontId="6" fillId="6" borderId="5" xfId="4" applyNumberFormat="1" applyFont="1" applyFill="1" applyBorder="1" applyAlignment="1" applyProtection="1">
      <alignment vertical="center"/>
      <protection hidden="1"/>
    </xf>
    <xf numFmtId="0" fontId="7" fillId="7" borderId="38" xfId="4" applyNumberFormat="1" applyFont="1" applyFill="1" applyBorder="1" applyAlignment="1" applyProtection="1">
      <protection hidden="1"/>
    </xf>
    <xf numFmtId="0" fontId="7" fillId="7" borderId="56" xfId="4" applyNumberFormat="1" applyFont="1" applyFill="1" applyBorder="1" applyAlignment="1" applyProtection="1">
      <protection hidden="1"/>
    </xf>
    <xf numFmtId="0" fontId="6" fillId="4" borderId="9" xfId="4" applyFont="1" applyFill="1" applyBorder="1" applyAlignment="1" applyProtection="1">
      <alignment horizontal="left" vertical="center" indent="1"/>
      <protection hidden="1"/>
    </xf>
    <xf numFmtId="0" fontId="6" fillId="4" borderId="71" xfId="4" applyFont="1" applyFill="1" applyBorder="1" applyAlignment="1" applyProtection="1">
      <alignment horizontal="left" vertical="center" indent="1"/>
      <protection hidden="1"/>
    </xf>
    <xf numFmtId="0" fontId="7" fillId="6" borderId="24" xfId="4" applyFont="1" applyFill="1" applyBorder="1" applyProtection="1">
      <protection hidden="1"/>
    </xf>
    <xf numFmtId="0" fontId="7" fillId="6" borderId="25" xfId="4" applyFont="1" applyFill="1" applyBorder="1" applyProtection="1">
      <protection hidden="1"/>
    </xf>
    <xf numFmtId="0" fontId="7" fillId="6" borderId="27" xfId="4" applyFont="1" applyFill="1" applyBorder="1" applyProtection="1">
      <protection hidden="1"/>
    </xf>
    <xf numFmtId="0" fontId="9" fillId="4" borderId="9" xfId="4" applyFont="1" applyFill="1" applyBorder="1" applyAlignment="1" applyProtection="1">
      <alignment horizontal="left" vertical="center" indent="3"/>
      <protection hidden="1"/>
    </xf>
    <xf numFmtId="0" fontId="9" fillId="4" borderId="9" xfId="4" applyFont="1" applyFill="1" applyBorder="1" applyAlignment="1" applyProtection="1">
      <alignment horizontal="left" vertical="center" indent="4"/>
      <protection hidden="1"/>
    </xf>
    <xf numFmtId="0" fontId="9" fillId="4" borderId="25" xfId="4" applyFont="1" applyFill="1" applyBorder="1" applyAlignment="1" applyProtection="1">
      <alignment horizontal="left" vertical="center" indent="4"/>
      <protection hidden="1"/>
    </xf>
    <xf numFmtId="0" fontId="7" fillId="6" borderId="26" xfId="4" applyFont="1" applyFill="1" applyBorder="1" applyProtection="1">
      <protection hidden="1"/>
    </xf>
    <xf numFmtId="0" fontId="11" fillId="4" borderId="9" xfId="4" applyFont="1" applyFill="1" applyBorder="1" applyAlignment="1" applyProtection="1">
      <alignment horizontal="left" vertical="center" indent="5"/>
      <protection hidden="1"/>
    </xf>
    <xf numFmtId="168" fontId="7" fillId="0" borderId="29" xfId="4" applyNumberFormat="1" applyFont="1" applyFill="1" applyBorder="1" applyAlignment="1" applyProtection="1">
      <alignment vertical="center"/>
      <protection locked="0"/>
    </xf>
    <xf numFmtId="168" fontId="7" fillId="0" borderId="30" xfId="4" applyNumberFormat="1" applyFont="1" applyFill="1" applyBorder="1" applyAlignment="1" applyProtection="1">
      <alignment vertical="center"/>
      <protection locked="0"/>
    </xf>
    <xf numFmtId="0" fontId="7" fillId="4" borderId="76" xfId="4" applyNumberFormat="1" applyFont="1" applyFill="1" applyBorder="1" applyAlignment="1" applyProtection="1">
      <protection hidden="1"/>
    </xf>
    <xf numFmtId="0" fontId="7" fillId="4" borderId="4" xfId="4" applyNumberFormat="1" applyFont="1" applyFill="1" applyBorder="1" applyAlignment="1" applyProtection="1">
      <protection hidden="1"/>
    </xf>
    <xf numFmtId="0" fontId="7" fillId="4" borderId="2" xfId="4" applyNumberFormat="1" applyFont="1" applyFill="1" applyBorder="1" applyAlignment="1" applyProtection="1">
      <protection hidden="1"/>
    </xf>
    <xf numFmtId="0" fontId="7" fillId="4" borderId="13" xfId="4" applyNumberFormat="1" applyFont="1" applyFill="1" applyBorder="1" applyAlignment="1" applyProtection="1">
      <protection hidden="1"/>
    </xf>
    <xf numFmtId="0" fontId="7" fillId="4" borderId="49" xfId="4" applyNumberFormat="1" applyFont="1" applyFill="1" applyBorder="1" applyAlignment="1" applyProtection="1">
      <protection hidden="1"/>
    </xf>
    <xf numFmtId="0" fontId="7" fillId="4" borderId="28" xfId="0" applyNumberFormat="1" applyFont="1" applyFill="1" applyBorder="1" applyAlignment="1" applyProtection="1">
      <protection hidden="1"/>
    </xf>
    <xf numFmtId="0" fontId="7" fillId="6" borderId="40" xfId="4" applyFont="1" applyFill="1" applyBorder="1" applyProtection="1">
      <protection hidden="1"/>
    </xf>
    <xf numFmtId="0" fontId="7" fillId="6" borderId="30" xfId="4" applyFont="1" applyFill="1" applyBorder="1" applyProtection="1">
      <protection hidden="1"/>
    </xf>
    <xf numFmtId="0" fontId="7" fillId="6" borderId="6" xfId="4" applyFont="1" applyFill="1" applyBorder="1" applyProtection="1">
      <protection hidden="1"/>
    </xf>
    <xf numFmtId="0" fontId="7" fillId="7" borderId="40" xfId="4" applyFont="1" applyFill="1" applyBorder="1" applyProtection="1">
      <protection hidden="1"/>
    </xf>
    <xf numFmtId="0" fontId="7" fillId="7" borderId="6" xfId="4" applyFont="1" applyFill="1" applyBorder="1" applyProtection="1">
      <protection hidden="1"/>
    </xf>
    <xf numFmtId="165" fontId="7" fillId="9" borderId="57" xfId="7" quotePrefix="1" applyNumberFormat="1" applyFont="1" applyFill="1" applyBorder="1" applyAlignment="1" applyProtection="1">
      <alignment vertical="center"/>
      <protection hidden="1"/>
    </xf>
    <xf numFmtId="165" fontId="7" fillId="9" borderId="27" xfId="7" quotePrefix="1" applyNumberFormat="1" applyFont="1" applyFill="1" applyBorder="1" applyAlignment="1" applyProtection="1">
      <alignment vertical="center"/>
      <protection hidden="1"/>
    </xf>
    <xf numFmtId="0" fontId="7" fillId="4" borderId="29" xfId="4" applyNumberFormat="1" applyFont="1" applyFill="1" applyBorder="1" applyAlignment="1" applyProtection="1">
      <protection hidden="1"/>
    </xf>
    <xf numFmtId="0" fontId="7" fillId="4" borderId="30" xfId="4" applyNumberFormat="1" applyFont="1" applyFill="1" applyBorder="1" applyAlignment="1" applyProtection="1">
      <protection hidden="1"/>
    </xf>
    <xf numFmtId="0" fontId="7" fillId="4" borderId="48" xfId="4" applyNumberFormat="1" applyFont="1" applyFill="1" applyBorder="1" applyAlignment="1" applyProtection="1">
      <protection hidden="1"/>
    </xf>
    <xf numFmtId="0" fontId="7" fillId="4" borderId="28" xfId="4" applyNumberFormat="1" applyFont="1" applyFill="1" applyBorder="1" applyAlignment="1" applyProtection="1">
      <protection hidden="1"/>
    </xf>
    <xf numFmtId="0" fontId="11" fillId="4" borderId="9" xfId="4" applyFont="1" applyFill="1" applyBorder="1" applyAlignment="1" applyProtection="1">
      <alignment horizontal="left" vertical="center" indent="4"/>
      <protection hidden="1"/>
    </xf>
    <xf numFmtId="168" fontId="7" fillId="10" borderId="29" xfId="4" applyNumberFormat="1" applyFont="1" applyFill="1" applyBorder="1" applyAlignment="1" applyProtection="1">
      <alignment vertical="center"/>
      <protection locked="0"/>
    </xf>
    <xf numFmtId="0" fontId="6" fillId="4" borderId="9" xfId="4" applyFont="1" applyFill="1" applyBorder="1" applyAlignment="1" applyProtection="1">
      <alignment horizontal="left" vertical="center" indent="3"/>
      <protection hidden="1"/>
    </xf>
    <xf numFmtId="168" fontId="6" fillId="4" borderId="74" xfId="4" applyNumberFormat="1" applyFont="1" applyFill="1" applyBorder="1" applyAlignment="1" applyProtection="1">
      <alignment vertical="center"/>
      <protection hidden="1"/>
    </xf>
    <xf numFmtId="168" fontId="6" fillId="4" borderId="52" xfId="4" applyNumberFormat="1" applyFont="1" applyFill="1" applyBorder="1" applyAlignment="1" applyProtection="1">
      <alignment vertical="center"/>
      <protection hidden="1"/>
    </xf>
    <xf numFmtId="0" fontId="7" fillId="7" borderId="5" xfId="4" applyNumberFormat="1" applyFont="1" applyFill="1" applyBorder="1" applyAlignment="1" applyProtection="1">
      <protection hidden="1"/>
    </xf>
    <xf numFmtId="0" fontId="6" fillId="4" borderId="14" xfId="4" applyFont="1" applyFill="1" applyBorder="1" applyAlignment="1" applyProtection="1">
      <alignment horizontal="left" vertical="center" indent="1"/>
      <protection hidden="1"/>
    </xf>
    <xf numFmtId="168" fontId="6" fillId="4" borderId="14" xfId="4" applyNumberFormat="1" applyFont="1" applyFill="1" applyBorder="1" applyAlignment="1" applyProtection="1">
      <alignment vertical="center"/>
      <protection hidden="1"/>
    </xf>
    <xf numFmtId="168" fontId="6" fillId="4" borderId="77" xfId="4" applyNumberFormat="1" applyFont="1" applyFill="1" applyBorder="1" applyAlignment="1" applyProtection="1">
      <alignment vertical="center"/>
      <protection hidden="1"/>
    </xf>
    <xf numFmtId="168" fontId="6" fillId="4" borderId="73" xfId="4" applyNumberFormat="1" applyFont="1" applyFill="1" applyBorder="1" applyAlignment="1" applyProtection="1">
      <alignment vertical="center"/>
      <protection hidden="1"/>
    </xf>
    <xf numFmtId="168" fontId="6" fillId="6" borderId="43" xfId="4" applyNumberFormat="1" applyFont="1" applyFill="1" applyBorder="1" applyAlignment="1" applyProtection="1">
      <alignment vertical="center"/>
      <protection hidden="1"/>
    </xf>
    <xf numFmtId="168" fontId="6" fillId="6" borderId="15" xfId="4" applyNumberFormat="1" applyFont="1" applyFill="1" applyBorder="1" applyAlignment="1" applyProtection="1">
      <alignment vertical="center"/>
      <protection hidden="1"/>
    </xf>
    <xf numFmtId="0" fontId="7" fillId="7" borderId="43" xfId="4" applyNumberFormat="1" applyFont="1" applyFill="1" applyBorder="1" applyAlignment="1" applyProtection="1">
      <protection hidden="1"/>
    </xf>
    <xf numFmtId="0" fontId="7" fillId="7" borderId="16" xfId="4" applyNumberFormat="1" applyFont="1" applyFill="1" applyBorder="1" applyAlignment="1" applyProtection="1">
      <protection hidden="1"/>
    </xf>
    <xf numFmtId="0" fontId="7" fillId="4" borderId="9" xfId="4" applyFont="1" applyFill="1" applyBorder="1" applyProtection="1">
      <protection hidden="1"/>
    </xf>
    <xf numFmtId="0" fontId="7" fillId="7" borderId="0" xfId="4" applyFont="1" applyFill="1" applyBorder="1" applyProtection="1">
      <protection hidden="1"/>
    </xf>
    <xf numFmtId="0" fontId="7" fillId="18" borderId="0" xfId="4" applyNumberFormat="1" applyFont="1" applyFill="1" applyBorder="1" applyAlignment="1" applyProtection="1">
      <protection hidden="1"/>
    </xf>
    <xf numFmtId="0" fontId="7" fillId="18" borderId="0" xfId="0" quotePrefix="1" applyFont="1" applyFill="1" applyBorder="1" applyAlignment="1" applyProtection="1">
      <protection hidden="1"/>
    </xf>
    <xf numFmtId="0" fontId="7" fillId="18" borderId="0" xfId="0" applyFont="1" applyFill="1" applyBorder="1" applyAlignment="1" applyProtection="1">
      <protection hidden="1"/>
    </xf>
    <xf numFmtId="0" fontId="7" fillId="18" borderId="1" xfId="0" applyFont="1" applyFill="1" applyBorder="1" applyAlignment="1" applyProtection="1">
      <protection hidden="1"/>
    </xf>
    <xf numFmtId="0" fontId="7" fillId="4" borderId="9" xfId="4" quotePrefix="1" applyFont="1" applyFill="1" applyBorder="1" applyProtection="1">
      <protection hidden="1"/>
    </xf>
    <xf numFmtId="0" fontId="7" fillId="4" borderId="0" xfId="4" quotePrefix="1" applyFont="1" applyFill="1" applyBorder="1" applyProtection="1">
      <protection hidden="1"/>
    </xf>
    <xf numFmtId="168" fontId="19" fillId="6" borderId="0" xfId="4" applyNumberFormat="1" applyFont="1" applyFill="1" applyBorder="1" applyAlignment="1" applyProtection="1">
      <protection hidden="1"/>
    </xf>
    <xf numFmtId="0" fontId="19" fillId="6" borderId="0" xfId="4" applyNumberFormat="1" applyFont="1" applyFill="1" applyBorder="1" applyAlignment="1" applyProtection="1">
      <protection hidden="1"/>
    </xf>
    <xf numFmtId="168" fontId="19" fillId="7" borderId="0" xfId="4" applyNumberFormat="1" applyFont="1" applyFill="1" applyBorder="1" applyAlignment="1" applyProtection="1">
      <protection hidden="1"/>
    </xf>
    <xf numFmtId="0" fontId="7" fillId="18" borderId="0" xfId="0" quotePrefix="1" applyFont="1" applyFill="1" applyBorder="1" applyAlignment="1" applyProtection="1">
      <alignment horizontal="center"/>
      <protection hidden="1"/>
    </xf>
    <xf numFmtId="0" fontId="7" fillId="18" borderId="1" xfId="0" applyFont="1" applyFill="1" applyBorder="1" applyAlignment="1" applyProtection="1">
      <alignment horizontal="center"/>
      <protection hidden="1"/>
    </xf>
    <xf numFmtId="168" fontId="7" fillId="6" borderId="0" xfId="4" applyNumberFormat="1" applyFont="1" applyFill="1" applyBorder="1" applyProtection="1">
      <protection hidden="1"/>
    </xf>
    <xf numFmtId="168" fontId="7" fillId="7" borderId="0" xfId="4" applyNumberFormat="1" applyFont="1" applyFill="1" applyBorder="1" applyProtection="1">
      <protection hidden="1"/>
    </xf>
    <xf numFmtId="0" fontId="6" fillId="4" borderId="41" xfId="4" applyFont="1" applyFill="1" applyBorder="1" applyProtection="1">
      <protection hidden="1"/>
    </xf>
    <xf numFmtId="0" fontId="7" fillId="4" borderId="51" xfId="4" applyFont="1" applyFill="1" applyBorder="1" applyProtection="1">
      <protection hidden="1"/>
    </xf>
    <xf numFmtId="0" fontId="7" fillId="6" borderId="51" xfId="4" applyFont="1" applyFill="1" applyBorder="1" applyProtection="1">
      <protection hidden="1"/>
    </xf>
    <xf numFmtId="0" fontId="7" fillId="7" borderId="51" xfId="4" applyNumberFormat="1" applyFont="1" applyFill="1" applyBorder="1" applyAlignment="1" applyProtection="1">
      <protection hidden="1"/>
    </xf>
    <xf numFmtId="0" fontId="7" fillId="7" borderId="51" xfId="4" applyFont="1" applyFill="1" applyBorder="1" applyProtection="1">
      <protection hidden="1"/>
    </xf>
    <xf numFmtId="0" fontId="7" fillId="7" borderId="42" xfId="4" applyNumberFormat="1" applyFont="1" applyFill="1" applyBorder="1" applyAlignment="1" applyProtection="1">
      <protection hidden="1"/>
    </xf>
    <xf numFmtId="0" fontId="7" fillId="18" borderId="2" xfId="4" applyNumberFormat="1" applyFont="1" applyFill="1" applyBorder="1" applyAlignment="1" applyProtection="1">
      <protection hidden="1"/>
    </xf>
    <xf numFmtId="0" fontId="7" fillId="18" borderId="2" xfId="0" applyFont="1" applyFill="1" applyBorder="1" applyAlignment="1" applyProtection="1">
      <alignment horizontal="center"/>
      <protection hidden="1"/>
    </xf>
    <xf numFmtId="0" fontId="7" fillId="18" borderId="3" xfId="0" applyFont="1" applyFill="1" applyBorder="1" applyAlignment="1" applyProtection="1">
      <alignment horizontal="center"/>
      <protection hidden="1"/>
    </xf>
    <xf numFmtId="0" fontId="7" fillId="3" borderId="9" xfId="4" applyFont="1" applyFill="1" applyBorder="1" applyProtection="1">
      <protection hidden="1"/>
    </xf>
    <xf numFmtId="0" fontId="7" fillId="3" borderId="0" xfId="4" applyFont="1" applyFill="1" applyBorder="1" applyProtection="1">
      <protection hidden="1"/>
    </xf>
    <xf numFmtId="169" fontId="7" fillId="3" borderId="0" xfId="4" applyNumberFormat="1" applyFont="1" applyFill="1" applyBorder="1" applyProtection="1">
      <protection hidden="1"/>
    </xf>
    <xf numFmtId="0" fontId="20" fillId="18" borderId="0" xfId="0" applyFont="1" applyFill="1" applyAlignment="1" applyProtection="1">
      <alignment vertical="top"/>
      <protection hidden="1"/>
    </xf>
    <xf numFmtId="0" fontId="20" fillId="18" borderId="0" xfId="0" applyFont="1" applyFill="1" applyBorder="1" applyAlignment="1" applyProtection="1">
      <alignment vertical="top"/>
      <protection hidden="1"/>
    </xf>
    <xf numFmtId="0" fontId="6" fillId="18" borderId="0" xfId="0" applyFont="1" applyFill="1" applyBorder="1" applyAlignment="1" applyProtection="1">
      <alignment vertical="center"/>
      <protection hidden="1"/>
    </xf>
    <xf numFmtId="0" fontId="7" fillId="18" borderId="0" xfId="0" applyFont="1" applyFill="1" applyProtection="1">
      <protection hidden="1"/>
    </xf>
    <xf numFmtId="0" fontId="7" fillId="18" borderId="59" xfId="0" applyFont="1" applyFill="1" applyBorder="1" applyAlignment="1" applyProtection="1">
      <alignment horizontal="left" vertical="center" indent="1"/>
      <protection hidden="1"/>
    </xf>
    <xf numFmtId="0" fontId="7" fillId="18" borderId="60" xfId="0" applyFont="1" applyFill="1" applyBorder="1" applyProtection="1">
      <protection hidden="1"/>
    </xf>
    <xf numFmtId="168" fontId="7" fillId="18" borderId="61" xfId="0" applyNumberFormat="1" applyFont="1" applyFill="1" applyBorder="1" applyAlignment="1" applyProtection="1">
      <alignment vertical="center"/>
      <protection hidden="1"/>
    </xf>
    <xf numFmtId="0" fontId="7" fillId="18" borderId="62" xfId="0" applyFont="1" applyFill="1" applyBorder="1" applyAlignment="1" applyProtection="1">
      <alignment horizontal="left" vertical="center" indent="1"/>
      <protection hidden="1"/>
    </xf>
    <xf numFmtId="0" fontId="7" fillId="18" borderId="63" xfId="0" applyFont="1" applyFill="1" applyBorder="1" applyProtection="1">
      <protection hidden="1"/>
    </xf>
    <xf numFmtId="0" fontId="7" fillId="18" borderId="64" xfId="0" applyFont="1" applyFill="1" applyBorder="1" applyAlignment="1" applyProtection="1">
      <alignment vertical="center"/>
      <protection hidden="1"/>
    </xf>
    <xf numFmtId="0" fontId="7" fillId="18" borderId="65" xfId="4" applyFont="1" applyFill="1" applyBorder="1" applyProtection="1">
      <protection hidden="1"/>
    </xf>
    <xf numFmtId="0" fontId="7" fillId="18" borderId="29" xfId="0" applyFont="1" applyFill="1" applyBorder="1" applyAlignment="1" applyProtection="1">
      <alignment horizontal="left" vertical="center" indent="1"/>
      <protection hidden="1"/>
    </xf>
    <xf numFmtId="0" fontId="7" fillId="18" borderId="48" xfId="0" applyFont="1" applyFill="1" applyBorder="1" applyProtection="1">
      <protection hidden="1"/>
    </xf>
    <xf numFmtId="165" fontId="7" fillId="18" borderId="28" xfId="0" applyNumberFormat="1" applyFont="1" applyFill="1" applyBorder="1" applyAlignment="1" applyProtection="1">
      <alignment vertical="center"/>
      <protection hidden="1"/>
    </xf>
    <xf numFmtId="0" fontId="7" fillId="18" borderId="40" xfId="0" applyFont="1" applyFill="1" applyBorder="1" applyAlignment="1" applyProtection="1">
      <alignment horizontal="left" vertical="center" indent="1"/>
      <protection hidden="1"/>
    </xf>
    <xf numFmtId="0" fontId="7" fillId="18" borderId="47" xfId="0" applyFont="1" applyFill="1" applyBorder="1" applyProtection="1">
      <protection hidden="1"/>
    </xf>
    <xf numFmtId="0" fontId="7" fillId="18" borderId="46" xfId="0" applyFont="1" applyFill="1" applyBorder="1" applyAlignment="1" applyProtection="1">
      <alignment vertical="center"/>
      <protection hidden="1"/>
    </xf>
    <xf numFmtId="0" fontId="7" fillId="18" borderId="30" xfId="4" applyFont="1" applyFill="1" applyBorder="1" applyProtection="1">
      <protection hidden="1"/>
    </xf>
    <xf numFmtId="0" fontId="7" fillId="3" borderId="48" xfId="4" applyFont="1" applyFill="1" applyBorder="1" applyProtection="1">
      <protection hidden="1"/>
    </xf>
    <xf numFmtId="0" fontId="7" fillId="3" borderId="28" xfId="4" applyFont="1" applyFill="1" applyBorder="1" applyProtection="1">
      <protection hidden="1"/>
    </xf>
    <xf numFmtId="168" fontId="7" fillId="18" borderId="28" xfId="0" applyNumberFormat="1" applyFont="1" applyFill="1" applyBorder="1" applyAlignment="1" applyProtection="1">
      <alignment vertical="center"/>
      <protection hidden="1"/>
    </xf>
    <xf numFmtId="0" fontId="7" fillId="18" borderId="35" xfId="0" applyFont="1" applyFill="1" applyBorder="1" applyAlignment="1" applyProtection="1">
      <alignment horizontal="left" vertical="center" indent="1"/>
      <protection hidden="1"/>
    </xf>
    <xf numFmtId="0" fontId="7" fillId="18" borderId="32" xfId="0" applyFont="1" applyFill="1" applyBorder="1" applyProtection="1">
      <protection hidden="1"/>
    </xf>
    <xf numFmtId="0" fontId="7" fillId="3" borderId="32" xfId="4" applyFont="1" applyFill="1" applyBorder="1" applyProtection="1">
      <protection hidden="1"/>
    </xf>
    <xf numFmtId="0" fontId="7" fillId="3" borderId="34" xfId="4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174" fontId="7" fillId="0" borderId="9" xfId="0" applyNumberFormat="1" applyFont="1" applyBorder="1" applyAlignment="1"/>
    <xf numFmtId="1" fontId="7" fillId="18" borderId="0" xfId="0" applyNumberFormat="1" applyFont="1" applyFill="1" applyBorder="1" applyAlignment="1">
      <alignment horizontal="center" vertical="center"/>
    </xf>
    <xf numFmtId="0" fontId="7" fillId="11" borderId="68" xfId="7" applyNumberFormat="1" applyFont="1" applyFill="1" applyBorder="1" applyAlignment="1" applyProtection="1">
      <alignment horizontal="center" vertical="center"/>
      <protection hidden="1"/>
    </xf>
    <xf numFmtId="168" fontId="7" fillId="6" borderId="24" xfId="4" applyNumberFormat="1" applyFont="1" applyFill="1" applyBorder="1" applyAlignment="1" applyProtection="1">
      <alignment vertical="center"/>
      <protection hidden="1"/>
    </xf>
    <xf numFmtId="168" fontId="7" fillId="6" borderId="40" xfId="4" applyNumberFormat="1" applyFont="1" applyFill="1" applyBorder="1" applyAlignment="1" applyProtection="1">
      <alignment vertical="center"/>
      <protection hidden="1"/>
    </xf>
    <xf numFmtId="0" fontId="7" fillId="17" borderId="0" xfId="0" applyFont="1" applyFill="1" applyBorder="1" applyAlignment="1" applyProtection="1">
      <alignment horizontal="center"/>
      <protection hidden="1"/>
    </xf>
    <xf numFmtId="0" fontId="7" fillId="0" borderId="0" xfId="0" applyFont="1" applyBorder="1"/>
    <xf numFmtId="0" fontId="7" fillId="0" borderId="0" xfId="0" applyFont="1" applyFill="1" applyBorder="1"/>
    <xf numFmtId="168" fontId="6" fillId="4" borderId="22" xfId="4" applyNumberFormat="1" applyFont="1" applyFill="1" applyBorder="1" applyAlignment="1" applyProtection="1">
      <alignment horizontal="left" vertical="center" wrapText="1" indent="1"/>
      <protection hidden="1"/>
    </xf>
    <xf numFmtId="175" fontId="7" fillId="0" borderId="0" xfId="4" applyNumberFormat="1" applyFont="1" applyFill="1" applyBorder="1" applyAlignment="1" applyProtection="1">
      <alignment horizontal="center" vertical="center"/>
      <protection hidden="1"/>
    </xf>
    <xf numFmtId="175" fontId="7" fillId="0" borderId="78" xfId="4" applyNumberFormat="1" applyFont="1" applyFill="1" applyBorder="1" applyAlignment="1" applyProtection="1">
      <alignment horizontal="center" vertical="center"/>
      <protection hidden="1"/>
    </xf>
    <xf numFmtId="0" fontId="7" fillId="0" borderId="78" xfId="0" applyFont="1" applyBorder="1" applyAlignment="1">
      <alignment horizontal="center" vertical="center"/>
    </xf>
    <xf numFmtId="175" fontId="7" fillId="0" borderId="0" xfId="0" applyNumberFormat="1" applyFont="1" applyBorder="1" applyAlignment="1">
      <alignment horizontal="center" vertical="center"/>
    </xf>
    <xf numFmtId="175" fontId="6" fillId="0" borderId="44" xfId="4" applyNumberFormat="1" applyFont="1" applyFill="1" applyBorder="1" applyAlignment="1" applyProtection="1">
      <alignment horizontal="right" vertical="center"/>
      <protection hidden="1"/>
    </xf>
    <xf numFmtId="175" fontId="6" fillId="0" borderId="0" xfId="4" applyNumberFormat="1" applyFont="1" applyFill="1" applyBorder="1" applyAlignment="1" applyProtection="1">
      <alignment horizontal="right" vertical="center"/>
      <protection hidden="1"/>
    </xf>
    <xf numFmtId="175" fontId="7" fillId="0" borderId="79" xfId="4" applyNumberFormat="1" applyFont="1" applyFill="1" applyBorder="1" applyAlignment="1" applyProtection="1">
      <alignment vertical="center"/>
      <protection hidden="1"/>
    </xf>
    <xf numFmtId="175" fontId="7" fillId="0" borderId="78" xfId="4" applyNumberFormat="1" applyFont="1" applyFill="1" applyBorder="1" applyAlignment="1" applyProtection="1">
      <alignment vertical="center"/>
      <protection hidden="1"/>
    </xf>
    <xf numFmtId="175" fontId="7" fillId="0" borderId="0" xfId="4" applyNumberFormat="1" applyFont="1" applyFill="1" applyBorder="1" applyAlignment="1" applyProtection="1">
      <alignment vertical="center"/>
      <protection hidden="1"/>
    </xf>
    <xf numFmtId="0" fontId="7" fillId="0" borderId="44" xfId="4" applyNumberFormat="1" applyFont="1" applyFill="1" applyBorder="1" applyAlignment="1" applyProtection="1">
      <protection hidden="1"/>
    </xf>
    <xf numFmtId="0" fontId="7" fillId="0" borderId="0" xfId="4" applyNumberFormat="1" applyFont="1" applyFill="1" applyBorder="1" applyAlignment="1" applyProtection="1">
      <protection hidden="1"/>
    </xf>
    <xf numFmtId="0" fontId="6" fillId="0" borderId="8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75" fontId="7" fillId="0" borderId="81" xfId="4" applyNumberFormat="1" applyFont="1" applyFill="1" applyBorder="1" applyAlignment="1" applyProtection="1">
      <protection hidden="1"/>
    </xf>
    <xf numFmtId="168" fontId="6" fillId="0" borderId="0" xfId="4" applyNumberFormat="1" applyFont="1" applyFill="1" applyBorder="1" applyAlignment="1" applyProtection="1">
      <alignment horizontal="right" vertical="center"/>
      <protection hidden="1"/>
    </xf>
    <xf numFmtId="168" fontId="6" fillId="0" borderId="51" xfId="4" applyNumberFormat="1" applyFont="1" applyFill="1" applyBorder="1" applyAlignment="1" applyProtection="1">
      <alignment horizontal="right" vertical="center"/>
      <protection hidden="1"/>
    </xf>
    <xf numFmtId="175" fontId="7" fillId="0" borderId="74" xfId="4" applyNumberFormat="1" applyFont="1" applyFill="1" applyBorder="1" applyAlignment="1" applyProtection="1">
      <protection hidden="1"/>
    </xf>
    <xf numFmtId="175" fontId="7" fillId="0" borderId="9" xfId="4" applyNumberFormat="1" applyFont="1" applyFill="1" applyBorder="1" applyAlignment="1" applyProtection="1">
      <alignment horizontal="center" vertical="center"/>
      <protection hidden="1"/>
    </xf>
    <xf numFmtId="175" fontId="7" fillId="0" borderId="9" xfId="4" applyNumberFormat="1" applyFont="1" applyFill="1" applyBorder="1" applyAlignment="1" applyProtection="1">
      <alignment vertical="center"/>
      <protection hidden="1"/>
    </xf>
    <xf numFmtId="175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5" fontId="6" fillId="0" borderId="70" xfId="4" applyNumberFormat="1" applyFont="1" applyFill="1" applyBorder="1" applyAlignment="1" applyProtection="1">
      <protection hidden="1"/>
    </xf>
    <xf numFmtId="175" fontId="6" fillId="0" borderId="81" xfId="4" applyNumberFormat="1" applyFont="1" applyFill="1" applyBorder="1" applyAlignment="1" applyProtection="1">
      <protection hidden="1"/>
    </xf>
    <xf numFmtId="0" fontId="7" fillId="0" borderId="0" xfId="0" applyNumberFormat="1" applyFont="1" applyAlignment="1"/>
    <xf numFmtId="0" fontId="7" fillId="0" borderId="44" xfId="0" applyNumberFormat="1" applyFont="1" applyBorder="1" applyAlignment="1"/>
    <xf numFmtId="0" fontId="7" fillId="0" borderId="0" xfId="0" applyNumberFormat="1" applyFont="1" applyBorder="1" applyAlignment="1"/>
    <xf numFmtId="175" fontId="6" fillId="0" borderId="79" xfId="4" applyNumberFormat="1" applyFont="1" applyFill="1" applyBorder="1" applyAlignment="1" applyProtection="1">
      <alignment vertical="center"/>
      <protection hidden="1"/>
    </xf>
    <xf numFmtId="175" fontId="6" fillId="0" borderId="0" xfId="4" applyNumberFormat="1" applyFont="1" applyFill="1" applyBorder="1" applyAlignment="1" applyProtection="1">
      <alignment vertical="center"/>
      <protection hidden="1"/>
    </xf>
    <xf numFmtId="175" fontId="6" fillId="0" borderId="50" xfId="4" applyNumberFormat="1" applyFont="1" applyFill="1" applyBorder="1" applyAlignment="1" applyProtection="1">
      <alignment horizontal="right" vertical="center"/>
      <protection hidden="1"/>
    </xf>
    <xf numFmtId="175" fontId="6" fillId="0" borderId="51" xfId="4" applyNumberFormat="1" applyFont="1" applyFill="1" applyBorder="1" applyAlignment="1" applyProtection="1">
      <alignment horizontal="right" vertical="center"/>
      <protection hidden="1"/>
    </xf>
    <xf numFmtId="175" fontId="7" fillId="0" borderId="80" xfId="4" applyNumberFormat="1" applyFont="1" applyFill="1" applyBorder="1" applyAlignment="1" applyProtection="1">
      <protection hidden="1"/>
    </xf>
    <xf numFmtId="175" fontId="7" fillId="0" borderId="82" xfId="4" applyNumberFormat="1" applyFont="1" applyFill="1" applyBorder="1" applyAlignment="1" applyProtection="1">
      <protection hidden="1"/>
    </xf>
    <xf numFmtId="175" fontId="6" fillId="0" borderId="79" xfId="4" applyNumberFormat="1" applyFont="1" applyFill="1" applyBorder="1" applyAlignment="1" applyProtection="1">
      <alignment horizontal="right" vertical="center"/>
      <protection hidden="1"/>
    </xf>
    <xf numFmtId="175" fontId="6" fillId="0" borderId="78" xfId="4" applyNumberFormat="1" applyFont="1" applyFill="1" applyBorder="1" applyAlignment="1" applyProtection="1">
      <alignment horizontal="right" vertical="center"/>
      <protection hidden="1"/>
    </xf>
    <xf numFmtId="175" fontId="7" fillId="0" borderId="7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9" xfId="0" applyNumberFormat="1" applyFont="1" applyBorder="1" applyAlignment="1"/>
    <xf numFmtId="0" fontId="7" fillId="4" borderId="9" xfId="0" applyNumberFormat="1" applyFont="1" applyFill="1" applyBorder="1" applyAlignment="1"/>
    <xf numFmtId="0" fontId="7" fillId="4" borderId="9" xfId="4" applyNumberFormat="1" applyFont="1" applyFill="1" applyBorder="1" applyAlignment="1" applyProtection="1">
      <protection hidden="1"/>
    </xf>
    <xf numFmtId="0" fontId="7" fillId="4" borderId="9" xfId="0" applyNumberFormat="1" applyFont="1" applyFill="1" applyBorder="1" applyAlignment="1" applyProtection="1">
      <protection hidden="1"/>
    </xf>
    <xf numFmtId="0" fontId="7" fillId="4" borderId="9" xfId="0" quotePrefix="1" applyNumberFormat="1" applyFont="1" applyFill="1" applyBorder="1" applyAlignment="1" applyProtection="1">
      <protection hidden="1"/>
    </xf>
    <xf numFmtId="0" fontId="7" fillId="4" borderId="0" xfId="0" applyNumberFormat="1" applyFont="1" applyFill="1" applyBorder="1" applyAlignment="1"/>
    <xf numFmtId="0" fontId="7" fillId="4" borderId="11" xfId="4" applyNumberFormat="1" applyFont="1" applyFill="1" applyBorder="1" applyAlignment="1" applyProtection="1">
      <protection hidden="1"/>
    </xf>
    <xf numFmtId="0" fontId="7" fillId="4" borderId="11" xfId="0" applyNumberFormat="1" applyFont="1" applyFill="1" applyBorder="1" applyAlignment="1" applyProtection="1">
      <protection hidden="1"/>
    </xf>
    <xf numFmtId="0" fontId="7" fillId="4" borderId="11" xfId="0" applyNumberFormat="1" applyFont="1" applyFill="1" applyBorder="1" applyAlignment="1"/>
    <xf numFmtId="0" fontId="7" fillId="4" borderId="11" xfId="0" quotePrefix="1" applyNumberFormat="1" applyFont="1" applyFill="1" applyBorder="1" applyAlignment="1" applyProtection="1">
      <protection hidden="1"/>
    </xf>
    <xf numFmtId="0" fontId="7" fillId="4" borderId="0" xfId="0" applyNumberFormat="1" applyFont="1" applyFill="1" applyBorder="1" applyAlignment="1" applyProtection="1">
      <protection hidden="1"/>
    </xf>
    <xf numFmtId="168" fontId="7" fillId="13" borderId="14" xfId="4" applyNumberFormat="1" applyFont="1" applyFill="1" applyBorder="1" applyAlignment="1" applyProtection="1">
      <alignment vertical="center"/>
      <protection hidden="1"/>
    </xf>
    <xf numFmtId="168" fontId="7" fillId="13" borderId="15" xfId="4" applyNumberFormat="1" applyFont="1" applyFill="1" applyBorder="1" applyAlignment="1" applyProtection="1">
      <alignment vertical="center"/>
      <protection hidden="1"/>
    </xf>
    <xf numFmtId="168" fontId="6" fillId="0" borderId="15" xfId="4" applyNumberFormat="1" applyFont="1" applyFill="1" applyBorder="1" applyAlignment="1" applyProtection="1">
      <alignment vertical="center"/>
      <protection locked="0"/>
    </xf>
    <xf numFmtId="0" fontId="7" fillId="4" borderId="31" xfId="4" applyNumberFormat="1" applyFont="1" applyFill="1" applyBorder="1" applyAlignment="1" applyProtection="1">
      <protection hidden="1"/>
    </xf>
    <xf numFmtId="0" fontId="7" fillId="4" borderId="12" xfId="4" applyNumberFormat="1" applyFont="1" applyFill="1" applyBorder="1" applyAlignment="1" applyProtection="1">
      <protection hidden="1"/>
    </xf>
    <xf numFmtId="168" fontId="6" fillId="4" borderId="12" xfId="4" applyNumberFormat="1" applyFont="1" applyFill="1" applyBorder="1" applyAlignment="1" applyProtection="1">
      <alignment vertical="center"/>
      <protection hidden="1"/>
    </xf>
    <xf numFmtId="0" fontId="7" fillId="4" borderId="8" xfId="4" applyNumberFormat="1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13" borderId="0" xfId="0" applyFont="1" applyFill="1" applyBorder="1" applyAlignment="1"/>
    <xf numFmtId="0" fontId="7" fillId="2" borderId="0" xfId="0" applyFont="1" applyFill="1" applyBorder="1" applyAlignment="1" applyProtection="1"/>
    <xf numFmtId="0" fontId="6" fillId="2" borderId="0" xfId="0" quotePrefix="1" applyFont="1" applyFill="1" applyBorder="1" applyAlignment="1" applyProtection="1">
      <alignment horizontal="center" vertical="center"/>
    </xf>
    <xf numFmtId="0" fontId="7" fillId="2" borderId="0" xfId="0" quotePrefix="1" applyFont="1" applyFill="1" applyBorder="1" applyAlignment="1" applyProtection="1"/>
    <xf numFmtId="0" fontId="10" fillId="4" borderId="0" xfId="0" applyFont="1" applyFill="1" applyBorder="1" applyAlignment="1" applyProtection="1">
      <alignment horizontal="left" vertical="center" wrapText="1" indent="1"/>
      <protection hidden="1"/>
    </xf>
    <xf numFmtId="0" fontId="6" fillId="2" borderId="11" xfId="0" applyFont="1" applyFill="1" applyBorder="1" applyAlignment="1" applyProtection="1">
      <alignment horizontal="center" vertical="center" wrapText="1"/>
    </xf>
    <xf numFmtId="0" fontId="7" fillId="2" borderId="11" xfId="0" quotePrefix="1" applyFont="1" applyFill="1" applyBorder="1" applyAlignment="1" applyProtection="1"/>
    <xf numFmtId="0" fontId="10" fillId="4" borderId="11" xfId="0" applyFont="1" applyFill="1" applyBorder="1" applyAlignment="1" applyProtection="1">
      <alignment horizontal="left" vertical="center" wrapText="1" indent="1"/>
      <protection hidden="1"/>
    </xf>
    <xf numFmtId="0" fontId="6" fillId="2" borderId="22" xfId="0" applyFont="1" applyFill="1" applyBorder="1" applyAlignment="1" applyProtection="1">
      <alignment horizontal="center" vertical="center" wrapText="1"/>
    </xf>
    <xf numFmtId="176" fontId="6" fillId="4" borderId="9" xfId="0" quotePrefix="1" applyNumberFormat="1" applyFont="1" applyFill="1" applyBorder="1" applyAlignment="1">
      <alignment horizontal="center" vertical="center"/>
    </xf>
    <xf numFmtId="176" fontId="6" fillId="4" borderId="25" xfId="0" quotePrefix="1" applyNumberFormat="1" applyFont="1" applyFill="1" applyBorder="1" applyAlignment="1">
      <alignment horizontal="center" vertical="center"/>
    </xf>
    <xf numFmtId="176" fontId="6" fillId="4" borderId="0" xfId="0" quotePrefix="1" applyNumberFormat="1" applyFont="1" applyFill="1" applyBorder="1" applyAlignment="1">
      <alignment horizontal="center" vertical="center"/>
    </xf>
    <xf numFmtId="176" fontId="6" fillId="4" borderId="11" xfId="0" quotePrefix="1" applyNumberFormat="1" applyFont="1" applyFill="1" applyBorder="1" applyAlignment="1" applyProtection="1">
      <alignment horizontal="center" vertical="center"/>
      <protection hidden="1"/>
    </xf>
    <xf numFmtId="176" fontId="6" fillId="4" borderId="22" xfId="4" applyNumberFormat="1" applyFont="1" applyFill="1" applyBorder="1" applyAlignment="1" applyProtection="1">
      <alignment horizontal="center" vertical="center"/>
      <protection hidden="1"/>
    </xf>
    <xf numFmtId="176" fontId="6" fillId="2" borderId="11" xfId="0" quotePrefix="1" applyNumberFormat="1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top"/>
      <protection hidden="1"/>
    </xf>
    <xf numFmtId="0" fontId="6" fillId="4" borderId="25" xfId="0" applyFont="1" applyFill="1" applyBorder="1" applyAlignment="1" applyProtection="1">
      <alignment horizontal="center" vertical="top"/>
      <protection hidden="1"/>
    </xf>
    <xf numFmtId="0" fontId="6" fillId="4" borderId="0" xfId="0" applyFont="1" applyFill="1" applyBorder="1" applyAlignment="1" applyProtection="1">
      <alignment horizontal="center" vertical="top" wrapText="1"/>
      <protection hidden="1"/>
    </xf>
    <xf numFmtId="0" fontId="6" fillId="4" borderId="0" xfId="0" applyFont="1" applyFill="1" applyBorder="1" applyAlignment="1" applyProtection="1">
      <alignment horizontal="center" vertical="top"/>
      <protection hidden="1"/>
    </xf>
    <xf numFmtId="0" fontId="6" fillId="4" borderId="22" xfId="0" applyFont="1" applyFill="1" applyBorder="1" applyAlignment="1" applyProtection="1">
      <alignment horizontal="center" vertical="top"/>
      <protection hidden="1"/>
    </xf>
    <xf numFmtId="0" fontId="6" fillId="4" borderId="31" xfId="0" quotePrefix="1" applyFont="1" applyFill="1" applyBorder="1" applyAlignment="1">
      <alignment horizontal="center" vertical="center"/>
    </xf>
    <xf numFmtId="164" fontId="15" fillId="5" borderId="59" xfId="0" applyNumberFormat="1" applyFont="1" applyFill="1" applyBorder="1" applyAlignment="1" applyProtection="1">
      <alignment horizontal="centerContinuous" vertical="center"/>
      <protection hidden="1"/>
    </xf>
    <xf numFmtId="164" fontId="15" fillId="5" borderId="60" xfId="0" applyNumberFormat="1" applyFont="1" applyFill="1" applyBorder="1" applyAlignment="1" applyProtection="1">
      <alignment horizontal="centerContinuous" vertical="center"/>
      <protection hidden="1"/>
    </xf>
    <xf numFmtId="164" fontId="15" fillId="5" borderId="61" xfId="0" applyNumberFormat="1" applyFont="1" applyFill="1" applyBorder="1" applyAlignment="1" applyProtection="1">
      <alignment horizontal="centerContinuous" vertical="center"/>
      <protection hidden="1"/>
    </xf>
    <xf numFmtId="0" fontId="15" fillId="6" borderId="22" xfId="0" applyFont="1" applyFill="1" applyBorder="1" applyAlignment="1" applyProtection="1">
      <alignment horizontal="center" vertical="center"/>
      <protection hidden="1"/>
    </xf>
    <xf numFmtId="0" fontId="6" fillId="6" borderId="22" xfId="0" applyFont="1" applyFill="1" applyBorder="1" applyAlignment="1" applyProtection="1">
      <alignment horizontal="center" vertical="center"/>
      <protection hidden="1"/>
    </xf>
    <xf numFmtId="168" fontId="6" fillId="6" borderId="22" xfId="4" applyNumberFormat="1" applyFont="1" applyFill="1" applyBorder="1" applyAlignment="1" applyProtection="1">
      <alignment vertical="center"/>
      <protection hidden="1"/>
    </xf>
    <xf numFmtId="0" fontId="7" fillId="6" borderId="22" xfId="4" applyFont="1" applyFill="1" applyBorder="1" applyProtection="1">
      <protection hidden="1"/>
    </xf>
    <xf numFmtId="168" fontId="6" fillId="6" borderId="31" xfId="4" applyNumberFormat="1" applyFont="1" applyFill="1" applyBorder="1" applyAlignment="1" applyProtection="1">
      <alignment vertical="center"/>
      <protection hidden="1"/>
    </xf>
    <xf numFmtId="0" fontId="7" fillId="0" borderId="24" xfId="0" applyFont="1" applyBorder="1"/>
    <xf numFmtId="176" fontId="6" fillId="0" borderId="0" xfId="0" quotePrefix="1" applyNumberFormat="1" applyFont="1" applyBorder="1" applyAlignment="1">
      <alignment horizontal="center" vertical="center"/>
    </xf>
    <xf numFmtId="176" fontId="6" fillId="0" borderId="44" xfId="9" quotePrefix="1" applyNumberFormat="1" applyFont="1" applyBorder="1" applyAlignment="1">
      <alignment horizontal="center" vertical="center"/>
    </xf>
    <xf numFmtId="176" fontId="6" fillId="0" borderId="45" xfId="9" quotePrefix="1" applyNumberFormat="1" applyFont="1" applyBorder="1" applyAlignment="1">
      <alignment horizontal="center" vertical="center"/>
    </xf>
    <xf numFmtId="176" fontId="6" fillId="0" borderId="4" xfId="9" quotePrefix="1" applyNumberFormat="1" applyFont="1" applyBorder="1" applyAlignment="1">
      <alignment horizontal="center" vertical="center"/>
    </xf>
    <xf numFmtId="176" fontId="6" fillId="0" borderId="76" xfId="9" quotePrefix="1" applyNumberFormat="1" applyFont="1" applyBorder="1" applyAlignment="1">
      <alignment horizontal="center" vertical="center"/>
    </xf>
    <xf numFmtId="0" fontId="7" fillId="0" borderId="25" xfId="0" applyFont="1" applyBorder="1"/>
    <xf numFmtId="176" fontId="6" fillId="0" borderId="4" xfId="0" quotePrefix="1" applyNumberFormat="1" applyFont="1" applyBorder="1" applyAlignment="1">
      <alignment horizontal="center" vertical="center"/>
    </xf>
    <xf numFmtId="176" fontId="6" fillId="0" borderId="26" xfId="9" quotePrefix="1" applyNumberFormat="1" applyFont="1" applyBorder="1" applyAlignment="1">
      <alignment horizontal="center" vertical="center"/>
    </xf>
    <xf numFmtId="0" fontId="7" fillId="0" borderId="52" xfId="0" applyFont="1" applyBorder="1"/>
    <xf numFmtId="175" fontId="7" fillId="0" borderId="25" xfId="4" applyNumberFormat="1" applyFont="1" applyFill="1" applyBorder="1" applyAlignment="1" applyProtection="1">
      <alignment vertical="center"/>
      <protection hidden="1"/>
    </xf>
    <xf numFmtId="168" fontId="6" fillId="0" borderId="39" xfId="4" applyNumberFormat="1" applyFont="1" applyFill="1" applyBorder="1" applyAlignment="1" applyProtection="1">
      <alignment horizontal="right" vertical="center"/>
      <protection hidden="1"/>
    </xf>
    <xf numFmtId="0" fontId="6" fillId="0" borderId="22" xfId="0" applyFont="1" applyBorder="1" applyAlignment="1">
      <alignment horizontal="center" vertical="center"/>
    </xf>
    <xf numFmtId="176" fontId="6" fillId="0" borderId="23" xfId="9" quotePrefix="1" applyNumberFormat="1" applyFont="1" applyBorder="1" applyAlignment="1">
      <alignment horizontal="center" vertical="center"/>
    </xf>
    <xf numFmtId="0" fontId="7" fillId="0" borderId="22" xfId="0" applyFont="1" applyBorder="1"/>
    <xf numFmtId="0" fontId="7" fillId="0" borderId="31" xfId="0" applyFont="1" applyBorder="1"/>
    <xf numFmtId="0" fontId="7" fillId="0" borderId="79" xfId="0" applyFont="1" applyBorder="1"/>
    <xf numFmtId="176" fontId="6" fillId="0" borderId="45" xfId="0" quotePrefix="1" applyNumberFormat="1" applyFont="1" applyBorder="1" applyAlignment="1">
      <alignment horizontal="center" vertical="center"/>
    </xf>
    <xf numFmtId="0" fontId="7" fillId="0" borderId="80" xfId="0" applyFont="1" applyBorder="1"/>
    <xf numFmtId="168" fontId="6" fillId="0" borderId="50" xfId="4" applyNumberFormat="1" applyFont="1" applyFill="1" applyBorder="1" applyAlignment="1" applyProtection="1">
      <alignment horizontal="right" vertical="center"/>
      <protection hidden="1"/>
    </xf>
    <xf numFmtId="0" fontId="7" fillId="0" borderId="83" xfId="0" applyFont="1" applyBorder="1"/>
    <xf numFmtId="175" fontId="6" fillId="0" borderId="22" xfId="0" applyNumberFormat="1" applyFont="1" applyBorder="1" applyAlignment="1">
      <alignment vertical="center"/>
    </xf>
    <xf numFmtId="0" fontId="6" fillId="0" borderId="47" xfId="0" applyNumberFormat="1" applyFont="1" applyFill="1" applyBorder="1" applyAlignment="1" applyProtection="1">
      <alignment horizontal="center" vertical="center" wrapText="1"/>
      <protection hidden="1"/>
    </xf>
    <xf numFmtId="172" fontId="7" fillId="0" borderId="79" xfId="0" applyNumberFormat="1" applyFont="1" applyFill="1" applyBorder="1" applyAlignment="1" applyProtection="1">
      <alignment vertical="center"/>
      <protection hidden="1"/>
    </xf>
    <xf numFmtId="172" fontId="7" fillId="0" borderId="50" xfId="0" applyNumberFormat="1" applyFont="1" applyFill="1" applyBorder="1" applyAlignment="1" applyProtection="1">
      <alignment vertical="center"/>
      <protection hidden="1"/>
    </xf>
    <xf numFmtId="0" fontId="6" fillId="0" borderId="27" xfId="0" applyNumberFormat="1" applyFont="1" applyFill="1" applyBorder="1" applyAlignment="1" applyProtection="1">
      <alignment horizontal="center" vertical="top" wrapText="1"/>
      <protection hidden="1"/>
    </xf>
    <xf numFmtId="0" fontId="7" fillId="0" borderId="26" xfId="0" applyNumberFormat="1" applyFont="1" applyFill="1" applyBorder="1" applyAlignment="1" applyProtection="1">
      <protection hidden="1"/>
    </xf>
    <xf numFmtId="175" fontId="7" fillId="0" borderId="22" xfId="4" applyNumberFormat="1" applyFont="1" applyFill="1" applyBorder="1" applyAlignment="1" applyProtection="1">
      <alignment vertical="center"/>
      <protection hidden="1"/>
    </xf>
    <xf numFmtId="168" fontId="6" fillId="0" borderId="31" xfId="4" applyNumberFormat="1" applyFont="1" applyFill="1" applyBorder="1" applyAlignment="1" applyProtection="1">
      <alignment horizontal="right" vertical="center"/>
      <protection hidden="1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68" fontId="6" fillId="6" borderId="38" xfId="4" applyNumberFormat="1" applyFont="1" applyFill="1" applyBorder="1" applyAlignment="1" applyProtection="1">
      <alignment vertical="center"/>
      <protection hidden="1"/>
    </xf>
    <xf numFmtId="168" fontId="6" fillId="6" borderId="36" xfId="4" applyNumberFormat="1" applyFont="1" applyFill="1" applyBorder="1" applyAlignment="1" applyProtection="1">
      <alignment vertical="center"/>
      <protection hidden="1"/>
    </xf>
    <xf numFmtId="168" fontId="7" fillId="6" borderId="49" xfId="4" applyNumberFormat="1" applyFont="1" applyFill="1" applyBorder="1" applyAlignment="1" applyProtection="1">
      <alignment vertical="center"/>
      <protection hidden="1"/>
    </xf>
    <xf numFmtId="168" fontId="7" fillId="6" borderId="12" xfId="4" applyNumberFormat="1" applyFont="1" applyFill="1" applyBorder="1" applyAlignment="1" applyProtection="1">
      <alignment vertical="center"/>
      <protection hidden="1"/>
    </xf>
    <xf numFmtId="168" fontId="7" fillId="6" borderId="8" xfId="4" applyNumberFormat="1" applyFont="1" applyFill="1" applyBorder="1" applyAlignment="1" applyProtection="1">
      <alignment vertical="center"/>
      <protection hidden="1"/>
    </xf>
    <xf numFmtId="168" fontId="7" fillId="6" borderId="22" xfId="4" applyNumberFormat="1" applyFont="1" applyFill="1" applyBorder="1" applyAlignment="1" applyProtection="1">
      <alignment vertical="center"/>
      <protection hidden="1"/>
    </xf>
    <xf numFmtId="168" fontId="7" fillId="6" borderId="31" xfId="4" applyNumberFormat="1" applyFont="1" applyFill="1" applyBorder="1" applyAlignment="1" applyProtection="1">
      <alignment vertical="center"/>
      <protection hidden="1"/>
    </xf>
    <xf numFmtId="0" fontId="15" fillId="7" borderId="11" xfId="0" applyFont="1" applyFill="1" applyBorder="1" applyAlignment="1" applyProtection="1">
      <alignment horizontal="center" vertical="center"/>
      <protection hidden="1"/>
    </xf>
    <xf numFmtId="0" fontId="6" fillId="7" borderId="11" xfId="0" applyFont="1" applyFill="1" applyBorder="1" applyAlignment="1" applyProtection="1">
      <alignment horizontal="center" vertical="center"/>
      <protection hidden="1"/>
    </xf>
    <xf numFmtId="0" fontId="7" fillId="7" borderId="11" xfId="4" applyFont="1" applyFill="1" applyBorder="1" applyProtection="1">
      <protection hidden="1"/>
    </xf>
    <xf numFmtId="0" fontId="7" fillId="7" borderId="12" xfId="4" applyNumberFormat="1" applyFont="1" applyFill="1" applyBorder="1" applyAlignment="1" applyProtection="1">
      <protection hidden="1"/>
    </xf>
    <xf numFmtId="165" fontId="7" fillId="9" borderId="49" xfId="7" quotePrefix="1" applyNumberFormat="1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left" vertical="center" indent="1"/>
    </xf>
    <xf numFmtId="168" fontId="6" fillId="6" borderId="12" xfId="4" applyNumberFormat="1" applyFont="1" applyFill="1" applyBorder="1" applyAlignment="1" applyProtection="1">
      <alignment vertical="center"/>
      <protection hidden="1"/>
    </xf>
    <xf numFmtId="165" fontId="7" fillId="20" borderId="12" xfId="7" quotePrefix="1" applyNumberFormat="1" applyFont="1" applyFill="1" applyBorder="1" applyAlignment="1" applyProtection="1">
      <alignment vertical="center"/>
      <protection hidden="1"/>
    </xf>
    <xf numFmtId="165" fontId="7" fillId="21" borderId="11" xfId="7" quotePrefix="1" applyNumberFormat="1" applyFont="1" applyFill="1" applyBorder="1" applyAlignment="1" applyProtection="1">
      <alignment vertical="center"/>
      <protection hidden="1"/>
    </xf>
    <xf numFmtId="0" fontId="7" fillId="4" borderId="48" xfId="4" applyNumberFormat="1" applyFont="1" applyFill="1" applyBorder="1" applyAlignment="1" applyProtection="1">
      <alignment vertical="center"/>
      <protection hidden="1"/>
    </xf>
    <xf numFmtId="168" fontId="7" fillId="13" borderId="29" xfId="4" applyNumberFormat="1" applyFont="1" applyFill="1" applyBorder="1" applyAlignment="1" applyProtection="1">
      <alignment vertical="center"/>
      <protection hidden="1"/>
    </xf>
    <xf numFmtId="168" fontId="7" fillId="13" borderId="30" xfId="4" applyNumberFormat="1" applyFont="1" applyFill="1" applyBorder="1" applyAlignment="1" applyProtection="1">
      <alignment vertical="center"/>
      <protection hidden="1"/>
    </xf>
    <xf numFmtId="165" fontId="7" fillId="21" borderId="55" xfId="7" quotePrefix="1" applyNumberFormat="1" applyFont="1" applyFill="1" applyBorder="1" applyAlignment="1" applyProtection="1">
      <alignment vertical="center"/>
      <protection hidden="1"/>
    </xf>
    <xf numFmtId="165" fontId="7" fillId="21" borderId="6" xfId="7" quotePrefix="1" applyNumberFormat="1" applyFont="1" applyFill="1" applyBorder="1" applyAlignment="1" applyProtection="1">
      <alignment vertical="center"/>
      <protection hidden="1"/>
    </xf>
    <xf numFmtId="0" fontId="7" fillId="7" borderId="8" xfId="4" applyFont="1" applyFill="1" applyBorder="1" applyProtection="1">
      <protection hidden="1"/>
    </xf>
    <xf numFmtId="0" fontId="7" fillId="7" borderId="22" xfId="4" applyFont="1" applyFill="1" applyBorder="1" applyProtection="1">
      <protection hidden="1"/>
    </xf>
    <xf numFmtId="165" fontId="7" fillId="21" borderId="22" xfId="7" quotePrefix="1" applyNumberFormat="1" applyFont="1" applyFill="1" applyBorder="1" applyAlignment="1" applyProtection="1">
      <alignment vertical="center"/>
      <protection hidden="1"/>
    </xf>
    <xf numFmtId="0" fontId="7" fillId="7" borderId="31" xfId="4" applyNumberFormat="1" applyFont="1" applyFill="1" applyBorder="1" applyAlignment="1" applyProtection="1">
      <protection hidden="1"/>
    </xf>
    <xf numFmtId="0" fontId="7" fillId="18" borderId="0" xfId="4" applyNumberFormat="1" applyFont="1" applyFill="1" applyAlignment="1" applyProtection="1">
      <alignment horizontal="center" vertical="center"/>
      <protection hidden="1"/>
    </xf>
    <xf numFmtId="0" fontId="7" fillId="18" borderId="0" xfId="4" applyFont="1" applyFill="1" applyBorder="1" applyProtection="1">
      <protection hidden="1"/>
    </xf>
    <xf numFmtId="0" fontId="7" fillId="18" borderId="2" xfId="4" applyFont="1" applyFill="1" applyBorder="1" applyProtection="1">
      <protection hidden="1"/>
    </xf>
    <xf numFmtId="0" fontId="7" fillId="18" borderId="48" xfId="0" applyFont="1" applyFill="1" applyBorder="1" applyAlignment="1" applyProtection="1">
      <alignment vertical="center"/>
      <protection hidden="1"/>
    </xf>
    <xf numFmtId="0" fontId="7" fillId="18" borderId="32" xfId="0" applyFont="1" applyFill="1" applyBorder="1" applyAlignment="1" applyProtection="1">
      <alignment vertical="center"/>
      <protection hidden="1"/>
    </xf>
    <xf numFmtId="0" fontId="7" fillId="18" borderId="9" xfId="0" applyFont="1" applyFill="1" applyBorder="1" applyAlignment="1" applyProtection="1">
      <alignment horizontal="left" vertical="center" indent="1"/>
      <protection hidden="1"/>
    </xf>
    <xf numFmtId="0" fontId="7" fillId="18" borderId="81" xfId="0" applyFont="1" applyFill="1" applyBorder="1" applyProtection="1">
      <protection hidden="1"/>
    </xf>
    <xf numFmtId="165" fontId="7" fillId="18" borderId="67" xfId="0" applyNumberFormat="1" applyFont="1" applyFill="1" applyBorder="1" applyAlignment="1" applyProtection="1">
      <alignment vertical="center"/>
      <protection hidden="1"/>
    </xf>
    <xf numFmtId="0" fontId="7" fillId="18" borderId="85" xfId="0" applyFont="1" applyFill="1" applyBorder="1" applyAlignment="1" applyProtection="1">
      <alignment horizontal="left" vertical="center" indent="1"/>
      <protection hidden="1"/>
    </xf>
    <xf numFmtId="175" fontId="7" fillId="18" borderId="34" xfId="0" applyNumberFormat="1" applyFont="1" applyFill="1" applyBorder="1" applyAlignment="1" applyProtection="1">
      <alignment vertical="center"/>
      <protection hidden="1"/>
    </xf>
    <xf numFmtId="0" fontId="7" fillId="3" borderId="17" xfId="4" applyFont="1" applyFill="1" applyBorder="1" applyProtection="1">
      <protection hidden="1"/>
    </xf>
    <xf numFmtId="0" fontId="7" fillId="3" borderId="18" xfId="4" applyFont="1" applyFill="1" applyBorder="1" applyProtection="1">
      <protection hidden="1"/>
    </xf>
    <xf numFmtId="0" fontId="7" fillId="3" borderId="11" xfId="4" applyFont="1" applyFill="1" applyBorder="1" applyProtection="1">
      <protection hidden="1"/>
    </xf>
    <xf numFmtId="0" fontId="7" fillId="18" borderId="17" xfId="0" applyFont="1" applyFill="1" applyBorder="1" applyAlignment="1" applyProtection="1">
      <alignment vertical="center"/>
      <protection hidden="1"/>
    </xf>
    <xf numFmtId="0" fontId="7" fillId="18" borderId="66" xfId="0" applyFont="1" applyFill="1" applyBorder="1" applyAlignment="1" applyProtection="1">
      <alignment horizontal="left" vertical="center" indent="1"/>
      <protection hidden="1"/>
    </xf>
    <xf numFmtId="0" fontId="7" fillId="18" borderId="80" xfId="0" applyFont="1" applyFill="1" applyBorder="1" applyProtection="1">
      <protection hidden="1"/>
    </xf>
    <xf numFmtId="0" fontId="7" fillId="18" borderId="82" xfId="0" applyFont="1" applyFill="1" applyBorder="1" applyAlignment="1" applyProtection="1">
      <alignment vertical="center"/>
      <protection hidden="1"/>
    </xf>
    <xf numFmtId="0" fontId="7" fillId="18" borderId="52" xfId="4" applyFont="1" applyFill="1" applyBorder="1" applyProtection="1">
      <protection hidden="1"/>
    </xf>
    <xf numFmtId="0" fontId="7" fillId="18" borderId="0" xfId="0" applyFont="1" applyFill="1" applyBorder="1" applyAlignment="1" applyProtection="1">
      <alignment vertical="center"/>
      <protection hidden="1"/>
    </xf>
    <xf numFmtId="0" fontId="7" fillId="18" borderId="32" xfId="4" applyFont="1" applyFill="1" applyBorder="1" applyProtection="1">
      <protection hidden="1"/>
    </xf>
    <xf numFmtId="0" fontId="7" fillId="18" borderId="38" xfId="0" quotePrefix="1" applyFont="1" applyFill="1" applyBorder="1" applyAlignment="1" applyProtection="1">
      <alignment horizontal="center" vertical="center"/>
      <protection hidden="1"/>
    </xf>
    <xf numFmtId="0" fontId="7" fillId="18" borderId="39" xfId="0" applyFont="1" applyFill="1" applyBorder="1" applyAlignment="1" applyProtection="1">
      <alignment horizontal="center" vertical="center"/>
      <protection hidden="1"/>
    </xf>
    <xf numFmtId="0" fontId="7" fillId="18" borderId="56" xfId="0" applyFont="1" applyFill="1" applyBorder="1" applyAlignment="1" applyProtection="1">
      <alignment horizontal="center" vertical="center"/>
      <protection hidden="1"/>
    </xf>
    <xf numFmtId="0" fontId="7" fillId="18" borderId="35" xfId="0" quotePrefix="1" applyFont="1" applyFill="1" applyBorder="1" applyAlignment="1" applyProtection="1">
      <alignment horizontal="center" vertical="center"/>
      <protection hidden="1"/>
    </xf>
    <xf numFmtId="0" fontId="7" fillId="18" borderId="36" xfId="0" applyFont="1" applyFill="1" applyBorder="1" applyAlignment="1" applyProtection="1">
      <alignment horizontal="center" vertical="center"/>
      <protection hidden="1"/>
    </xf>
    <xf numFmtId="0" fontId="7" fillId="18" borderId="37" xfId="0" applyFont="1" applyFill="1" applyBorder="1" applyAlignment="1" applyProtection="1">
      <alignment horizontal="center" vertical="center"/>
      <protection hidden="1"/>
    </xf>
    <xf numFmtId="0" fontId="22" fillId="13" borderId="9" xfId="0" applyNumberFormat="1" applyFont="1" applyFill="1" applyBorder="1" applyAlignment="1" applyProtection="1">
      <protection hidden="1"/>
    </xf>
    <xf numFmtId="0" fontId="7" fillId="13" borderId="9" xfId="0" applyNumberFormat="1" applyFont="1" applyFill="1" applyBorder="1" applyAlignment="1" applyProtection="1">
      <protection hidden="1"/>
    </xf>
    <xf numFmtId="0" fontId="7" fillId="13" borderId="9" xfId="4" applyNumberFormat="1" applyFont="1" applyFill="1" applyBorder="1" applyAlignment="1" applyProtection="1">
      <protection hidden="1"/>
    </xf>
    <xf numFmtId="0" fontId="7" fillId="13" borderId="9" xfId="0" quotePrefix="1" applyNumberFormat="1" applyFont="1" applyFill="1" applyBorder="1" applyAlignment="1" applyProtection="1">
      <protection hidden="1"/>
    </xf>
    <xf numFmtId="168" fontId="17" fillId="4" borderId="9" xfId="4" applyNumberFormat="1" applyFont="1" applyFill="1" applyBorder="1" applyAlignment="1" applyProtection="1">
      <alignment horizontal="center" vertical="center"/>
      <protection hidden="1"/>
    </xf>
    <xf numFmtId="0" fontId="17" fillId="4" borderId="9" xfId="4" applyNumberFormat="1" applyFont="1" applyFill="1" applyBorder="1" applyAlignment="1" applyProtection="1">
      <alignment horizontal="center" vertical="center"/>
      <protection hidden="1"/>
    </xf>
    <xf numFmtId="0" fontId="17" fillId="4" borderId="15" xfId="4" applyNumberFormat="1" applyFont="1" applyFill="1" applyBorder="1" applyAlignment="1" applyProtection="1">
      <alignment horizontal="center" vertical="center"/>
      <protection hidden="1"/>
    </xf>
    <xf numFmtId="0" fontId="6" fillId="4" borderId="25" xfId="4" applyNumberFormat="1" applyFont="1" applyFill="1" applyBorder="1" applyAlignment="1" applyProtection="1">
      <alignment horizontal="center" vertical="center"/>
      <protection hidden="1"/>
    </xf>
    <xf numFmtId="0" fontId="17" fillId="4" borderId="25" xfId="4" applyNumberFormat="1" applyFont="1" applyFill="1" applyBorder="1" applyAlignment="1" applyProtection="1">
      <alignment horizontal="center" vertical="center"/>
      <protection hidden="1"/>
    </xf>
    <xf numFmtId="0" fontId="6" fillId="4" borderId="20" xfId="4" applyNumberFormat="1" applyFont="1" applyFill="1" applyBorder="1" applyAlignment="1" applyProtection="1">
      <alignment horizontal="center" vertical="center"/>
      <protection hidden="1"/>
    </xf>
    <xf numFmtId="0" fontId="6" fillId="4" borderId="39" xfId="4" applyNumberFormat="1" applyFont="1" applyFill="1" applyBorder="1" applyAlignment="1" applyProtection="1">
      <alignment horizontal="center" vertical="center"/>
      <protection hidden="1"/>
    </xf>
    <xf numFmtId="0" fontId="6" fillId="4" borderId="15" xfId="4" applyNumberFormat="1" applyFont="1" applyFill="1" applyBorder="1" applyAlignment="1" applyProtection="1">
      <alignment horizontal="center" vertical="center"/>
      <protection hidden="1"/>
    </xf>
    <xf numFmtId="0" fontId="17" fillId="13" borderId="15" xfId="4" applyNumberFormat="1" applyFont="1" applyFill="1" applyBorder="1" applyAlignment="1" applyProtection="1">
      <alignment horizontal="center" vertical="center"/>
      <protection hidden="1"/>
    </xf>
    <xf numFmtId="0" fontId="18" fillId="13" borderId="25" xfId="4" applyNumberFormat="1" applyFont="1" applyFill="1" applyBorder="1" applyAlignment="1" applyProtection="1">
      <alignment horizontal="center" vertical="center"/>
      <protection hidden="1"/>
    </xf>
    <xf numFmtId="0" fontId="17" fillId="13" borderId="25" xfId="4" applyNumberFormat="1" applyFont="1" applyFill="1" applyBorder="1" applyAlignment="1" applyProtection="1">
      <alignment horizontal="center" vertical="center"/>
      <protection hidden="1"/>
    </xf>
    <xf numFmtId="0" fontId="18" fillId="13" borderId="20" xfId="4" applyNumberFormat="1" applyFont="1" applyFill="1" applyBorder="1" applyAlignment="1" applyProtection="1">
      <alignment horizontal="center" vertical="center"/>
      <protection hidden="1"/>
    </xf>
    <xf numFmtId="0" fontId="18" fillId="13" borderId="39" xfId="4" applyNumberFormat="1" applyFont="1" applyFill="1" applyBorder="1" applyAlignment="1" applyProtection="1">
      <alignment horizontal="center" vertical="center"/>
      <protection hidden="1"/>
    </xf>
    <xf numFmtId="0" fontId="6" fillId="4" borderId="15" xfId="4" applyNumberFormat="1" applyFont="1" applyFill="1" applyBorder="1" applyAlignment="1" applyProtection="1">
      <alignment vertical="center"/>
      <protection hidden="1"/>
    </xf>
    <xf numFmtId="175" fontId="7" fillId="0" borderId="24" xfId="4" applyNumberFormat="1" applyFont="1" applyFill="1" applyBorder="1" applyAlignment="1" applyProtection="1">
      <alignment vertical="center"/>
      <protection hidden="1"/>
    </xf>
    <xf numFmtId="175" fontId="7" fillId="0" borderId="27" xfId="4" applyNumberFormat="1" applyFont="1" applyFill="1" applyBorder="1" applyAlignment="1" applyProtection="1">
      <alignment vertical="center"/>
      <protection hidden="1"/>
    </xf>
    <xf numFmtId="168" fontId="7" fillId="6" borderId="28" xfId="4" applyNumberFormat="1" applyFont="1" applyFill="1" applyBorder="1" applyAlignment="1" applyProtection="1">
      <alignment vertical="center"/>
      <protection hidden="1"/>
    </xf>
    <xf numFmtId="0" fontId="18" fillId="4" borderId="9" xfId="4" applyNumberFormat="1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left" vertical="center" wrapText="1" indent="1"/>
      <protection hidden="1"/>
    </xf>
    <xf numFmtId="0" fontId="10" fillId="4" borderId="49" xfId="0" applyFont="1" applyFill="1" applyBorder="1" applyAlignment="1" applyProtection="1">
      <alignment horizontal="left" vertical="center" wrapText="1" indent="1"/>
      <protection hidden="1"/>
    </xf>
    <xf numFmtId="0" fontId="7" fillId="4" borderId="31" xfId="4" applyFont="1" applyFill="1" applyBorder="1" applyProtection="1">
      <protection hidden="1"/>
    </xf>
    <xf numFmtId="0" fontId="10" fillId="4" borderId="22" xfId="0" applyFont="1" applyFill="1" applyBorder="1" applyAlignment="1" applyProtection="1">
      <alignment horizontal="left" vertical="center" wrapText="1" indent="1"/>
      <protection hidden="1"/>
    </xf>
    <xf numFmtId="0" fontId="7" fillId="4" borderId="22" xfId="0" applyNumberFormat="1" applyFont="1" applyFill="1" applyBorder="1" applyAlignment="1" applyProtection="1">
      <protection hidden="1"/>
    </xf>
    <xf numFmtId="168" fontId="7" fillId="0" borderId="49" xfId="4" applyNumberFormat="1" applyFont="1" applyFill="1" applyBorder="1" applyAlignment="1" applyProtection="1">
      <alignment vertical="center"/>
      <protection locked="0"/>
    </xf>
    <xf numFmtId="168" fontId="7" fillId="0" borderId="28" xfId="4" applyNumberFormat="1" applyFont="1" applyFill="1" applyBorder="1" applyAlignment="1" applyProtection="1">
      <alignment vertical="center"/>
      <protection locked="0"/>
    </xf>
    <xf numFmtId="176" fontId="6" fillId="17" borderId="24" xfId="0" quotePrefix="1" applyNumberFormat="1" applyFont="1" applyFill="1" applyBorder="1" applyAlignment="1" applyProtection="1">
      <alignment horizontal="center" vertical="center"/>
    </xf>
    <xf numFmtId="176" fontId="6" fillId="17" borderId="25" xfId="0" quotePrefix="1" applyNumberFormat="1" applyFont="1" applyFill="1" applyBorder="1" applyAlignment="1" applyProtection="1">
      <alignment horizontal="center" vertical="center"/>
    </xf>
    <xf numFmtId="176" fontId="6" fillId="17" borderId="27" xfId="0" quotePrefix="1" applyNumberFormat="1" applyFont="1" applyFill="1" applyBorder="1" applyAlignment="1" applyProtection="1">
      <alignment horizontal="center" vertical="center"/>
    </xf>
    <xf numFmtId="176" fontId="6" fillId="17" borderId="22" xfId="0" quotePrefix="1" applyNumberFormat="1" applyFont="1" applyFill="1" applyBorder="1" applyAlignment="1" applyProtection="1">
      <alignment horizontal="center" vertical="center"/>
    </xf>
    <xf numFmtId="176" fontId="6" fillId="7" borderId="9" xfId="0" quotePrefix="1" applyNumberFormat="1" applyFont="1" applyFill="1" applyBorder="1" applyAlignment="1" applyProtection="1">
      <alignment horizontal="center" vertical="center"/>
      <protection hidden="1"/>
    </xf>
    <xf numFmtId="176" fontId="6" fillId="7" borderId="27" xfId="0" quotePrefix="1" applyNumberFormat="1" applyFont="1" applyFill="1" applyBorder="1" applyAlignment="1" applyProtection="1">
      <alignment horizontal="center" vertical="center"/>
      <protection hidden="1"/>
    </xf>
    <xf numFmtId="176" fontId="6" fillId="7" borderId="11" xfId="0" quotePrefix="1" applyNumberFormat="1" applyFont="1" applyFill="1" applyBorder="1" applyAlignment="1" applyProtection="1">
      <alignment horizontal="center" vertical="center"/>
      <protection hidden="1"/>
    </xf>
    <xf numFmtId="176" fontId="6" fillId="18" borderId="24" xfId="0" quotePrefix="1" applyNumberFormat="1" applyFont="1" applyFill="1" applyBorder="1" applyAlignment="1" applyProtection="1">
      <alignment horizontal="center" vertical="center" wrapText="1"/>
      <protection hidden="1"/>
    </xf>
    <xf numFmtId="176" fontId="6" fillId="18" borderId="25" xfId="0" quotePrefix="1" applyNumberFormat="1" applyFont="1" applyFill="1" applyBorder="1" applyAlignment="1" applyProtection="1">
      <alignment horizontal="center" vertical="center" wrapText="1"/>
      <protection hidden="1"/>
    </xf>
    <xf numFmtId="176" fontId="6" fillId="18" borderId="27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13" borderId="0" xfId="0" applyFont="1" applyFill="1" applyBorder="1" applyAlignment="1">
      <alignment vertical="center"/>
    </xf>
    <xf numFmtId="0" fontId="7" fillId="13" borderId="79" xfId="0" quotePrefix="1" applyFont="1" applyFill="1" applyBorder="1" applyAlignment="1" applyProtection="1">
      <protection hidden="1"/>
    </xf>
    <xf numFmtId="0" fontId="7" fillId="2" borderId="11" xfId="0" applyFont="1" applyFill="1" applyBorder="1" applyProtection="1">
      <protection hidden="1"/>
    </xf>
    <xf numFmtId="0" fontId="5" fillId="2" borderId="37" xfId="0" applyNumberFormat="1" applyFont="1" applyFill="1" applyBorder="1" applyAlignment="1" applyProtection="1">
      <alignment horizontal="left" vertical="top" wrapText="1"/>
      <protection locked="0"/>
    </xf>
    <xf numFmtId="0" fontId="7" fillId="2" borderId="42" xfId="0" applyFont="1" applyFill="1" applyBorder="1" applyProtection="1">
      <protection hidden="1"/>
    </xf>
    <xf numFmtId="0" fontId="7" fillId="13" borderId="24" xfId="0" applyFont="1" applyFill="1" applyBorder="1" applyAlignment="1" applyProtection="1">
      <protection hidden="1"/>
    </xf>
    <xf numFmtId="0" fontId="5" fillId="13" borderId="27" xfId="0" applyNumberFormat="1" applyFont="1" applyFill="1" applyBorder="1" applyAlignment="1" applyProtection="1">
      <protection hidden="1"/>
    </xf>
    <xf numFmtId="0" fontId="7" fillId="2" borderId="18" xfId="0" applyFont="1" applyFill="1" applyBorder="1" applyProtection="1">
      <protection hidden="1"/>
    </xf>
    <xf numFmtId="0" fontId="7" fillId="2" borderId="28" xfId="0" applyFont="1" applyFill="1" applyBorder="1" applyProtection="1">
      <protection hidden="1"/>
    </xf>
    <xf numFmtId="164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6" fillId="11" borderId="40" xfId="0" applyNumberFormat="1" applyFont="1" applyFill="1" applyBorder="1" applyAlignment="1" applyProtection="1">
      <alignment horizontal="center" vertical="center" wrapText="1"/>
      <protection hidden="1"/>
    </xf>
    <xf numFmtId="0" fontId="5" fillId="13" borderId="19" xfId="0" applyNumberFormat="1" applyFont="1" applyFill="1" applyBorder="1" applyAlignment="1" applyProtection="1">
      <protection hidden="1"/>
    </xf>
    <xf numFmtId="0" fontId="5" fillId="13" borderId="24" xfId="0" applyNumberFormat="1" applyFont="1" applyFill="1" applyBorder="1" applyAlignment="1" applyProtection="1">
      <protection hidden="1"/>
    </xf>
    <xf numFmtId="0" fontId="5" fillId="13" borderId="38" xfId="0" applyNumberFormat="1" applyFont="1" applyFill="1" applyBorder="1" applyAlignment="1" applyProtection="1">
      <protection hidden="1"/>
    </xf>
    <xf numFmtId="0" fontId="5" fillId="13" borderId="40" xfId="0" applyNumberFormat="1" applyFont="1" applyFill="1" applyBorder="1" applyAlignment="1" applyProtection="1">
      <protection hidden="1"/>
    </xf>
    <xf numFmtId="0" fontId="7" fillId="13" borderId="24" xfId="0" applyNumberFormat="1" applyFont="1" applyFill="1" applyBorder="1" applyAlignment="1" applyProtection="1">
      <protection hidden="1"/>
    </xf>
    <xf numFmtId="0" fontId="7" fillId="2" borderId="67" xfId="0" applyFont="1" applyFill="1" applyBorder="1" applyProtection="1">
      <protection hidden="1"/>
    </xf>
    <xf numFmtId="0" fontId="7" fillId="22" borderId="0" xfId="0" applyFont="1" applyFill="1" applyProtection="1">
      <protection hidden="1"/>
    </xf>
    <xf numFmtId="0" fontId="7" fillId="22" borderId="0" xfId="0" applyFont="1" applyFill="1" applyAlignment="1" applyProtection="1">
      <alignment vertical="top"/>
      <protection hidden="1"/>
    </xf>
    <xf numFmtId="0" fontId="7" fillId="22" borderId="0" xfId="0" applyFont="1" applyFill="1" applyAlignment="1" applyProtection="1">
      <protection hidden="1"/>
    </xf>
    <xf numFmtId="0" fontId="10" fillId="11" borderId="86" xfId="7" applyNumberFormat="1" applyFont="1" applyFill="1" applyBorder="1" applyAlignment="1" applyProtection="1">
      <alignment horizontal="center" vertical="center"/>
      <protection hidden="1"/>
    </xf>
    <xf numFmtId="0" fontId="7" fillId="11" borderId="86" xfId="7" applyNumberFormat="1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Protection="1">
      <protection hidden="1"/>
    </xf>
    <xf numFmtId="0" fontId="10" fillId="11" borderId="88" xfId="7" applyNumberFormat="1" applyFont="1" applyFill="1" applyBorder="1" applyAlignment="1" applyProtection="1">
      <alignment horizontal="center" vertical="center"/>
      <protection hidden="1"/>
    </xf>
    <xf numFmtId="0" fontId="10" fillId="11" borderId="89" xfId="7" applyNumberFormat="1" applyFont="1" applyFill="1" applyBorder="1" applyAlignment="1" applyProtection="1">
      <alignment horizontal="center" vertical="center"/>
      <protection hidden="1"/>
    </xf>
    <xf numFmtId="0" fontId="7" fillId="19" borderId="42" xfId="0" applyFont="1" applyFill="1" applyBorder="1" applyProtection="1">
      <protection hidden="1"/>
    </xf>
    <xf numFmtId="0" fontId="7" fillId="11" borderId="90" xfId="7" applyNumberFormat="1" applyFont="1" applyFill="1" applyBorder="1" applyAlignment="1" applyProtection="1">
      <alignment horizontal="center" vertical="center"/>
      <protection hidden="1"/>
    </xf>
    <xf numFmtId="0" fontId="7" fillId="11" borderId="91" xfId="7" applyNumberFormat="1" applyFont="1" applyFill="1" applyBorder="1" applyAlignment="1" applyProtection="1">
      <alignment horizontal="center" vertical="center"/>
      <protection hidden="1"/>
    </xf>
    <xf numFmtId="0" fontId="7" fillId="19" borderId="92" xfId="0" applyFont="1" applyFill="1" applyBorder="1" applyProtection="1">
      <protection hidden="1"/>
    </xf>
    <xf numFmtId="0" fontId="7" fillId="11" borderId="5" xfId="7" applyNumberFormat="1" applyFont="1" applyFill="1" applyBorder="1" applyAlignment="1" applyProtection="1">
      <alignment horizontal="center" vertical="center"/>
      <protection hidden="1"/>
    </xf>
    <xf numFmtId="0" fontId="7" fillId="11" borderId="4" xfId="7" applyNumberFormat="1" applyFont="1" applyFill="1" applyBorder="1" applyAlignment="1" applyProtection="1">
      <alignment horizontal="center" vertical="center"/>
      <protection hidden="1"/>
    </xf>
    <xf numFmtId="0" fontId="7" fillId="19" borderId="26" xfId="0" applyFont="1" applyFill="1" applyBorder="1" applyProtection="1">
      <protection hidden="1"/>
    </xf>
    <xf numFmtId="0" fontId="10" fillId="11" borderId="93" xfId="7" applyNumberFormat="1" applyFont="1" applyFill="1" applyBorder="1" applyAlignment="1" applyProtection="1">
      <alignment horizontal="center" vertical="center"/>
      <protection hidden="1"/>
    </xf>
    <xf numFmtId="0" fontId="7" fillId="19" borderId="27" xfId="0" applyFont="1" applyFill="1" applyBorder="1" applyProtection="1">
      <protection hidden="1"/>
    </xf>
    <xf numFmtId="0" fontId="7" fillId="19" borderId="94" xfId="0" applyFont="1" applyFill="1" applyBorder="1" applyProtection="1">
      <protection hidden="1"/>
    </xf>
    <xf numFmtId="0" fontId="7" fillId="19" borderId="87" xfId="0" applyFont="1" applyFill="1" applyBorder="1" applyProtection="1">
      <protection hidden="1"/>
    </xf>
    <xf numFmtId="0" fontId="7" fillId="11" borderId="57" xfId="7" applyNumberFormat="1" applyFont="1" applyFill="1" applyBorder="1" applyAlignment="1" applyProtection="1">
      <alignment horizontal="center" vertical="center"/>
      <protection hidden="1"/>
    </xf>
    <xf numFmtId="0" fontId="7" fillId="11" borderId="95" xfId="7" applyNumberFormat="1" applyFont="1" applyFill="1" applyBorder="1" applyAlignment="1" applyProtection="1">
      <alignment horizontal="center" vertical="center"/>
      <protection hidden="1"/>
    </xf>
    <xf numFmtId="0" fontId="7" fillId="11" borderId="66" xfId="7" applyNumberFormat="1" applyFont="1" applyFill="1" applyBorder="1" applyAlignment="1" applyProtection="1">
      <alignment horizontal="center" vertical="center"/>
      <protection hidden="1"/>
    </xf>
    <xf numFmtId="0" fontId="7" fillId="11" borderId="52" xfId="7" applyNumberFormat="1" applyFont="1" applyFill="1" applyBorder="1" applyAlignment="1" applyProtection="1">
      <alignment horizontal="center" vertical="center"/>
      <protection hidden="1"/>
    </xf>
    <xf numFmtId="0" fontId="7" fillId="19" borderId="10" xfId="0" applyFont="1" applyFill="1" applyBorder="1" applyProtection="1">
      <protection hidden="1"/>
    </xf>
    <xf numFmtId="0" fontId="7" fillId="19" borderId="93" xfId="0" applyFont="1" applyFill="1" applyBorder="1" applyProtection="1">
      <protection hidden="1"/>
    </xf>
    <xf numFmtId="0" fontId="7" fillId="11" borderId="24" xfId="7" applyNumberFormat="1" applyFont="1" applyFill="1" applyBorder="1" applyAlignment="1" applyProtection="1">
      <alignment horizontal="center" vertical="center"/>
      <protection hidden="1"/>
    </xf>
    <xf numFmtId="0" fontId="7" fillId="11" borderId="25" xfId="7" applyNumberFormat="1" applyFont="1" applyFill="1" applyBorder="1" applyAlignment="1" applyProtection="1">
      <alignment horizontal="center" vertical="center"/>
      <protection hidden="1"/>
    </xf>
    <xf numFmtId="0" fontId="7" fillId="11" borderId="96" xfId="7" applyNumberFormat="1" applyFont="1" applyFill="1" applyBorder="1" applyAlignment="1" applyProtection="1">
      <protection hidden="1"/>
    </xf>
    <xf numFmtId="0" fontId="7" fillId="11" borderId="97" xfId="7" applyNumberFormat="1" applyFont="1" applyFill="1" applyBorder="1" applyAlignment="1" applyProtection="1">
      <protection hidden="1"/>
    </xf>
    <xf numFmtId="0" fontId="7" fillId="19" borderId="98" xfId="0" applyFont="1" applyFill="1" applyBorder="1" applyAlignment="1" applyProtection="1">
      <protection hidden="1"/>
    </xf>
    <xf numFmtId="0" fontId="7" fillId="22" borderId="87" xfId="7" applyNumberFormat="1" applyFont="1" applyFill="1" applyBorder="1" applyAlignment="1" applyProtection="1">
      <protection hidden="1"/>
    </xf>
    <xf numFmtId="0" fontId="10" fillId="13" borderId="40" xfId="0" applyFont="1" applyFill="1" applyBorder="1" applyAlignment="1" applyProtection="1">
      <protection hidden="1"/>
    </xf>
    <xf numFmtId="0" fontId="7" fillId="4" borderId="41" xfId="4" applyFont="1" applyFill="1" applyBorder="1" applyAlignment="1" applyProtection="1">
      <protection hidden="1"/>
    </xf>
    <xf numFmtId="0" fontId="11" fillId="4" borderId="41" xfId="4" applyFont="1" applyFill="1" applyBorder="1" applyAlignment="1" applyProtection="1">
      <alignment horizontal="left" vertical="center" indent="4"/>
      <protection hidden="1"/>
    </xf>
    <xf numFmtId="0" fontId="10" fillId="11" borderId="66" xfId="0" applyFont="1" applyFill="1" applyBorder="1" applyAlignment="1" applyProtection="1">
      <alignment horizontal="left" vertical="center" wrapText="1" indent="1"/>
      <protection hidden="1"/>
    </xf>
    <xf numFmtId="0" fontId="7" fillId="13" borderId="19" xfId="0" applyFont="1" applyFill="1" applyBorder="1" applyAlignment="1" applyProtection="1">
      <protection hidden="1"/>
    </xf>
    <xf numFmtId="0" fontId="7" fillId="13" borderId="40" xfId="0" applyFont="1" applyFill="1" applyBorder="1" applyAlignment="1" applyProtection="1">
      <protection hidden="1"/>
    </xf>
    <xf numFmtId="0" fontId="10" fillId="11" borderId="35" xfId="0" applyFont="1" applyFill="1" applyBorder="1" applyAlignment="1" applyProtection="1">
      <alignment horizontal="left" vertical="center" wrapText="1" indent="1"/>
      <protection hidden="1"/>
    </xf>
    <xf numFmtId="0" fontId="7" fillId="13" borderId="66" xfId="0" applyFont="1" applyFill="1" applyBorder="1" applyAlignment="1" applyProtection="1">
      <protection hidden="1"/>
    </xf>
    <xf numFmtId="164" fontId="6" fillId="2" borderId="45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80" xfId="0" applyNumberFormat="1" applyFont="1" applyFill="1" applyBorder="1" applyAlignment="1" applyProtection="1">
      <alignment horizontal="left" vertical="top" wrapText="1"/>
      <protection locked="0"/>
    </xf>
    <xf numFmtId="0" fontId="5" fillId="13" borderId="84" xfId="0" applyNumberFormat="1" applyFont="1" applyFill="1" applyBorder="1" applyAlignment="1" applyProtection="1">
      <protection hidden="1"/>
    </xf>
    <xf numFmtId="0" fontId="5" fillId="13" borderId="45" xfId="0" applyNumberFormat="1" applyFont="1" applyFill="1" applyBorder="1" applyAlignment="1" applyProtection="1">
      <protection hidden="1"/>
    </xf>
    <xf numFmtId="0" fontId="5" fillId="2" borderId="47" xfId="0" applyNumberFormat="1" applyFont="1" applyFill="1" applyBorder="1" applyAlignment="1" applyProtection="1">
      <alignment horizontal="left" vertical="top" wrapText="1"/>
      <protection locked="0"/>
    </xf>
    <xf numFmtId="0" fontId="5" fillId="13" borderId="99" xfId="0" applyNumberFormat="1" applyFont="1" applyFill="1" applyBorder="1" applyAlignment="1" applyProtection="1">
      <protection hidden="1"/>
    </xf>
    <xf numFmtId="0" fontId="5" fillId="13" borderId="100" xfId="0" applyNumberFormat="1" applyFont="1" applyFill="1" applyBorder="1" applyAlignment="1" applyProtection="1">
      <protection hidden="1"/>
    </xf>
    <xf numFmtId="0" fontId="5" fillId="13" borderId="47" xfId="0" applyNumberFormat="1" applyFont="1" applyFill="1" applyBorder="1" applyAlignment="1" applyProtection="1">
      <protection hidden="1"/>
    </xf>
    <xf numFmtId="0" fontId="7" fillId="13" borderId="47" xfId="0" applyNumberFormat="1" applyFont="1" applyFill="1" applyBorder="1" applyAlignment="1" applyProtection="1">
      <protection hidden="1"/>
    </xf>
    <xf numFmtId="0" fontId="5" fillId="2" borderId="99" xfId="0" applyNumberFormat="1" applyFont="1" applyFill="1" applyBorder="1" applyAlignment="1" applyProtection="1">
      <alignment horizontal="left" vertical="top" wrapText="1"/>
      <protection locked="0"/>
    </xf>
    <xf numFmtId="164" fontId="6" fillId="11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13" borderId="19" xfId="0" applyFont="1" applyFill="1" applyBorder="1" applyAlignment="1" applyProtection="1">
      <protection hidden="1"/>
    </xf>
    <xf numFmtId="0" fontId="10" fillId="13" borderId="5" xfId="0" applyFont="1" applyFill="1" applyBorder="1" applyAlignment="1" applyProtection="1">
      <protection hidden="1"/>
    </xf>
    <xf numFmtId="0" fontId="10" fillId="13" borderId="38" xfId="0" applyFont="1" applyFill="1" applyBorder="1" applyAlignment="1" applyProtection="1">
      <protection hidden="1"/>
    </xf>
    <xf numFmtId="0" fontId="10" fillId="13" borderId="24" xfId="0" applyFont="1" applyFill="1" applyBorder="1" applyAlignment="1" applyProtection="1">
      <protection hidden="1"/>
    </xf>
    <xf numFmtId="0" fontId="10" fillId="13" borderId="35" xfId="0" applyFont="1" applyFill="1" applyBorder="1" applyAlignment="1" applyProtection="1">
      <protection hidden="1"/>
    </xf>
    <xf numFmtId="0" fontId="10" fillId="19" borderId="66" xfId="0" applyFont="1" applyFill="1" applyBorder="1" applyAlignment="1" applyProtection="1">
      <alignment horizontal="left" vertical="center" wrapText="1" indent="1"/>
      <protection hidden="1"/>
    </xf>
    <xf numFmtId="0" fontId="10" fillId="19" borderId="30" xfId="0" applyFont="1" applyFill="1" applyBorder="1" applyAlignment="1" applyProtection="1">
      <alignment horizontal="left" vertical="center" wrapText="1" indent="1"/>
      <protection hidden="1"/>
    </xf>
    <xf numFmtId="0" fontId="7" fillId="13" borderId="100" xfId="0" applyFont="1" applyFill="1" applyBorder="1" applyAlignment="1"/>
    <xf numFmtId="0" fontId="7" fillId="2" borderId="0" xfId="0" applyFont="1" applyFill="1" applyBorder="1" applyProtection="1">
      <protection hidden="1"/>
    </xf>
    <xf numFmtId="167" fontId="6" fillId="13" borderId="0" xfId="0" applyNumberFormat="1" applyFont="1" applyFill="1" applyBorder="1" applyAlignment="1" applyProtection="1">
      <protection hidden="1"/>
    </xf>
    <xf numFmtId="0" fontId="7" fillId="13" borderId="17" xfId="0" applyNumberFormat="1" applyFont="1" applyFill="1" applyBorder="1" applyAlignment="1" applyProtection="1">
      <protection hidden="1"/>
    </xf>
    <xf numFmtId="0" fontId="7" fillId="13" borderId="17" xfId="0" applyNumberFormat="1" applyFont="1" applyFill="1" applyBorder="1" applyAlignment="1"/>
    <xf numFmtId="0" fontId="7" fillId="13" borderId="0" xfId="0" applyNumberFormat="1" applyFont="1" applyFill="1" applyBorder="1" applyAlignment="1" applyProtection="1">
      <protection hidden="1"/>
    </xf>
    <xf numFmtId="0" fontId="7" fillId="13" borderId="0" xfId="0" applyNumberFormat="1" applyFont="1" applyFill="1" applyBorder="1" applyAlignment="1"/>
    <xf numFmtId="167" fontId="6" fillId="13" borderId="17" xfId="0" applyNumberFormat="1" applyFont="1" applyFill="1" applyBorder="1" applyAlignment="1" applyProtection="1">
      <protection hidden="1"/>
    </xf>
    <xf numFmtId="0" fontId="6" fillId="13" borderId="17" xfId="0" applyNumberFormat="1" applyFont="1" applyFill="1" applyBorder="1" applyAlignment="1" applyProtection="1"/>
    <xf numFmtId="0" fontId="7" fillId="13" borderId="17" xfId="0" applyNumberFormat="1" applyFont="1" applyFill="1" applyBorder="1" applyAlignment="1" applyProtection="1"/>
    <xf numFmtId="0" fontId="6" fillId="13" borderId="0" xfId="0" applyNumberFormat="1" applyFont="1" applyFill="1" applyBorder="1" applyAlignment="1" applyProtection="1"/>
    <xf numFmtId="0" fontId="7" fillId="13" borderId="0" xfId="0" applyNumberFormat="1" applyFont="1" applyFill="1" applyBorder="1" applyAlignment="1" applyProtection="1"/>
    <xf numFmtId="0" fontId="5" fillId="2" borderId="80" xfId="0" applyNumberFormat="1" applyFont="1" applyFill="1" applyBorder="1" applyAlignment="1" applyProtection="1">
      <alignment horizontal="left" vertical="top" wrapText="1"/>
    </xf>
    <xf numFmtId="0" fontId="5" fillId="2" borderId="47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>
      <alignment horizontal="left" vertical="top" wrapText="1"/>
    </xf>
    <xf numFmtId="0" fontId="5" fillId="2" borderId="6" xfId="0" applyNumberFormat="1" applyFont="1" applyFill="1" applyBorder="1" applyAlignment="1" applyProtection="1"/>
    <xf numFmtId="0" fontId="5" fillId="2" borderId="24" xfId="0" applyNumberFormat="1" applyFont="1" applyFill="1" applyBorder="1" applyAlignment="1" applyProtection="1">
      <alignment horizontal="left" vertical="top" wrapText="1"/>
    </xf>
    <xf numFmtId="0" fontId="5" fillId="2" borderId="66" xfId="0" applyNumberFormat="1" applyFont="1" applyFill="1" applyBorder="1" applyAlignment="1" applyProtection="1">
      <alignment horizontal="left" vertical="top" wrapText="1"/>
    </xf>
    <xf numFmtId="0" fontId="5" fillId="2" borderId="40" xfId="0" applyNumberFormat="1" applyFont="1" applyFill="1" applyBorder="1" applyAlignment="1" applyProtection="1">
      <alignment horizontal="left" vertical="top" wrapText="1"/>
    </xf>
    <xf numFmtId="0" fontId="5" fillId="2" borderId="38" xfId="0" applyNumberFormat="1" applyFont="1" applyFill="1" applyBorder="1" applyAlignment="1" applyProtection="1">
      <alignment horizontal="left" vertical="top" wrapText="1"/>
    </xf>
    <xf numFmtId="0" fontId="7" fillId="13" borderId="0" xfId="0" applyFont="1" applyFill="1" applyBorder="1" applyAlignment="1" applyProtection="1">
      <alignment vertical="center"/>
    </xf>
    <xf numFmtId="0" fontId="7" fillId="2" borderId="28" xfId="0" applyFont="1" applyFill="1" applyBorder="1" applyProtection="1">
      <protection locked="0" hidden="1"/>
    </xf>
    <xf numFmtId="0" fontId="6" fillId="0" borderId="0" xfId="0" applyFont="1" applyBorder="1" applyAlignment="1">
      <alignment vertical="center"/>
    </xf>
    <xf numFmtId="168" fontId="7" fillId="10" borderId="77" xfId="4" applyNumberFormat="1" applyFont="1" applyFill="1" applyBorder="1" applyAlignment="1" applyProtection="1">
      <alignment vertical="center"/>
      <protection locked="0"/>
    </xf>
    <xf numFmtId="168" fontId="7" fillId="0" borderId="48" xfId="4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25" xfId="9" applyNumberFormat="1" applyFont="1" applyBorder="1" applyAlignment="1" applyProtection="1">
      <alignment horizontal="center" vertical="top" wrapText="1"/>
    </xf>
    <xf numFmtId="0" fontId="6" fillId="0" borderId="10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/>
    </xf>
    <xf numFmtId="0" fontId="7" fillId="0" borderId="18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top" indent="1"/>
    </xf>
    <xf numFmtId="0" fontId="7" fillId="0" borderId="13" xfId="0" applyFont="1" applyBorder="1"/>
    <xf numFmtId="0" fontId="6" fillId="0" borderId="67" xfId="4" applyFont="1" applyFill="1" applyBorder="1" applyAlignment="1" applyProtection="1">
      <alignment horizontal="left" indent="1"/>
      <protection hidden="1"/>
    </xf>
    <xf numFmtId="0" fontId="6" fillId="0" borderId="11" xfId="4" applyFont="1" applyFill="1" applyBorder="1" applyAlignment="1" applyProtection="1">
      <alignment horizontal="left" vertical="center" indent="1"/>
      <protection hidden="1"/>
    </xf>
    <xf numFmtId="0" fontId="6" fillId="0" borderId="11" xfId="4" applyFont="1" applyFill="1" applyBorder="1" applyAlignment="1" applyProtection="1">
      <alignment horizontal="left" vertical="center" indent="3"/>
      <protection hidden="1"/>
    </xf>
    <xf numFmtId="0" fontId="7" fillId="0" borderId="11" xfId="4" applyFont="1" applyFill="1" applyBorder="1" applyAlignment="1" applyProtection="1">
      <alignment horizontal="left" vertical="center" indent="4"/>
      <protection hidden="1"/>
    </xf>
    <xf numFmtId="0" fontId="7" fillId="0" borderId="11" xfId="4" applyFont="1" applyFill="1" applyBorder="1" applyAlignment="1" applyProtection="1">
      <alignment horizontal="left" vertical="center" indent="5"/>
      <protection hidden="1"/>
    </xf>
    <xf numFmtId="0" fontId="6" fillId="0" borderId="42" xfId="0" applyFont="1" applyBorder="1" applyAlignment="1">
      <alignment horizontal="left" vertical="center" indent="1"/>
    </xf>
    <xf numFmtId="0" fontId="6" fillId="0" borderId="59" xfId="0" applyFont="1" applyBorder="1" applyAlignment="1">
      <alignment horizontal="centerContinuous" vertical="center"/>
    </xf>
    <xf numFmtId="0" fontId="6" fillId="0" borderId="60" xfId="0" applyFont="1" applyBorder="1" applyAlignment="1">
      <alignment horizontal="centerContinuous" vertical="center"/>
    </xf>
    <xf numFmtId="0" fontId="6" fillId="0" borderId="61" xfId="0" applyFont="1" applyBorder="1" applyAlignment="1">
      <alignment horizontal="centerContinuous" vertical="center"/>
    </xf>
    <xf numFmtId="175" fontId="6" fillId="0" borderId="9" xfId="4" applyNumberFormat="1" applyFont="1" applyFill="1" applyBorder="1" applyAlignment="1" applyProtection="1">
      <alignment horizontal="right" vertical="center"/>
      <protection hidden="1"/>
    </xf>
    <xf numFmtId="175" fontId="6" fillId="0" borderId="41" xfId="4" applyNumberFormat="1" applyFont="1" applyFill="1" applyBorder="1" applyAlignment="1" applyProtection="1">
      <alignment horizontal="right" vertical="center"/>
      <protection hidden="1"/>
    </xf>
    <xf numFmtId="175" fontId="7" fillId="0" borderId="100" xfId="4" applyNumberFormat="1" applyFont="1" applyFill="1" applyBorder="1" applyAlignment="1" applyProtection="1">
      <alignment horizontal="center" vertical="center"/>
      <protection hidden="1"/>
    </xf>
    <xf numFmtId="175" fontId="7" fillId="0" borderId="100" xfId="4" applyNumberFormat="1" applyFont="1" applyFill="1" applyBorder="1" applyAlignment="1" applyProtection="1">
      <alignment vertical="center"/>
      <protection hidden="1"/>
    </xf>
    <xf numFmtId="175" fontId="6" fillId="0" borderId="100" xfId="4" applyNumberFormat="1" applyFont="1" applyFill="1" applyBorder="1" applyAlignment="1" applyProtection="1">
      <alignment horizontal="right" vertical="center"/>
      <protection hidden="1"/>
    </xf>
    <xf numFmtId="175" fontId="7" fillId="0" borderId="100" xfId="0" applyNumberFormat="1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175" fontId="6" fillId="0" borderId="72" xfId="4" applyNumberFormat="1" applyFont="1" applyFill="1" applyBorder="1" applyAlignment="1" applyProtection="1">
      <alignment horizontal="right" vertical="center"/>
      <protection hidden="1"/>
    </xf>
    <xf numFmtId="175" fontId="6" fillId="0" borderId="42" xfId="4" applyNumberFormat="1" applyFont="1" applyFill="1" applyBorder="1" applyAlignment="1" applyProtection="1">
      <alignment horizontal="right" vertical="center"/>
      <protection hidden="1"/>
    </xf>
    <xf numFmtId="164" fontId="6" fillId="0" borderId="47" xfId="4" applyNumberFormat="1" applyFont="1" applyFill="1" applyBorder="1" applyAlignment="1" applyProtection="1">
      <alignment horizontal="left" vertical="center" indent="1"/>
      <protection hidden="1"/>
    </xf>
    <xf numFmtId="164" fontId="6" fillId="0" borderId="48" xfId="4" applyNumberFormat="1" applyFont="1" applyFill="1" applyBorder="1" applyAlignment="1" applyProtection="1">
      <alignment horizontal="left" vertical="center" indent="1"/>
      <protection hidden="1"/>
    </xf>
    <xf numFmtId="164" fontId="6" fillId="0" borderId="46" xfId="4" applyNumberFormat="1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 applyProtection="1">
      <alignment horizontal="center" vertical="top" wrapText="1"/>
      <protection hidden="1"/>
    </xf>
    <xf numFmtId="0" fontId="6" fillId="2" borderId="0" xfId="0" applyFont="1" applyFill="1" applyBorder="1" applyAlignment="1" applyProtection="1">
      <alignment horizontal="center" vertical="top" wrapText="1"/>
      <protection hidden="1"/>
    </xf>
    <xf numFmtId="0" fontId="6" fillId="4" borderId="74" xfId="4" applyFont="1" applyFill="1" applyBorder="1" applyAlignment="1" applyProtection="1">
      <alignment horizontal="center" vertical="center" wrapText="1"/>
      <protection hidden="1"/>
    </xf>
    <xf numFmtId="0" fontId="6" fillId="4" borderId="7" xfId="4" applyFont="1" applyFill="1" applyBorder="1" applyAlignment="1" applyProtection="1">
      <alignment horizontal="center" vertical="center" wrapText="1"/>
      <protection hidden="1"/>
    </xf>
    <xf numFmtId="0" fontId="6" fillId="18" borderId="66" xfId="0" applyFont="1" applyFill="1" applyBorder="1" applyAlignment="1" applyProtection="1">
      <alignment horizontal="center" vertical="top" wrapText="1"/>
      <protection hidden="1"/>
    </xf>
    <xf numFmtId="0" fontId="6" fillId="18" borderId="24" xfId="0" applyFont="1" applyFill="1" applyBorder="1" applyAlignment="1" applyProtection="1">
      <alignment horizontal="center" vertical="top" wrapText="1"/>
      <protection hidden="1"/>
    </xf>
    <xf numFmtId="0" fontId="9" fillId="4" borderId="59" xfId="4" applyFont="1" applyFill="1" applyBorder="1" applyAlignment="1" applyProtection="1">
      <alignment horizontal="center" vertical="center"/>
      <protection hidden="1"/>
    </xf>
    <xf numFmtId="0" fontId="7" fillId="0" borderId="6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18" borderId="59" xfId="0" applyFont="1" applyFill="1" applyBorder="1" applyAlignment="1" applyProtection="1">
      <alignment horizontal="center" vertical="center" wrapText="1"/>
      <protection hidden="1"/>
    </xf>
    <xf numFmtId="0" fontId="6" fillId="18" borderId="60" xfId="0" applyFont="1" applyFill="1" applyBorder="1" applyAlignment="1" applyProtection="1">
      <alignment horizontal="center" vertical="center" wrapText="1"/>
      <protection hidden="1"/>
    </xf>
    <xf numFmtId="0" fontId="6" fillId="18" borderId="61" xfId="0" applyFont="1" applyFill="1" applyBorder="1" applyAlignment="1" applyProtection="1">
      <alignment horizontal="center" vertical="center" wrapText="1"/>
      <protection hidden="1"/>
    </xf>
    <xf numFmtId="164" fontId="15" fillId="5" borderId="29" xfId="0" applyNumberFormat="1" applyFont="1" applyFill="1" applyBorder="1" applyAlignment="1" applyProtection="1">
      <alignment horizontal="center" vertical="center"/>
      <protection hidden="1"/>
    </xf>
    <xf numFmtId="0" fontId="7" fillId="0" borderId="4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1" fillId="4" borderId="8" xfId="0" applyNumberFormat="1" applyFont="1" applyFill="1" applyBorder="1" applyAlignment="1">
      <alignment horizontal="center" vertical="center" wrapText="1"/>
    </xf>
    <xf numFmtId="0" fontId="21" fillId="4" borderId="22" xfId="0" applyNumberFormat="1" applyFont="1" applyFill="1" applyBorder="1" applyAlignment="1">
      <alignment horizontal="center" vertical="center" wrapText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83" xfId="0" applyFont="1" applyFill="1" applyBorder="1" applyAlignment="1" applyProtection="1">
      <alignment horizontal="center" vertical="top" wrapText="1"/>
    </xf>
    <xf numFmtId="0" fontId="6" fillId="2" borderId="22" xfId="0" applyFont="1" applyFill="1" applyBorder="1" applyAlignment="1" applyProtection="1">
      <alignment horizontal="center" vertical="top" wrapText="1"/>
    </xf>
    <xf numFmtId="164" fontId="15" fillId="5" borderId="83" xfId="0" applyNumberFormat="1" applyFont="1" applyFill="1" applyBorder="1" applyAlignment="1" applyProtection="1">
      <alignment horizontal="center" vertical="top" wrapText="1"/>
      <protection hidden="1"/>
    </xf>
    <xf numFmtId="164" fontId="15" fillId="5" borderId="22" xfId="0" applyNumberFormat="1" applyFont="1" applyFill="1" applyBorder="1" applyAlignment="1" applyProtection="1">
      <alignment horizontal="center" vertical="top" wrapText="1"/>
      <protection hidden="1"/>
    </xf>
    <xf numFmtId="0" fontId="6" fillId="7" borderId="76" xfId="4" applyNumberFormat="1" applyFont="1" applyFill="1" applyBorder="1" applyAlignment="1" applyProtection="1">
      <alignment horizontal="center" vertical="center" wrapText="1"/>
      <protection hidden="1"/>
    </xf>
    <xf numFmtId="0" fontId="6" fillId="7" borderId="13" xfId="4" applyNumberFormat="1" applyFont="1" applyFill="1" applyBorder="1" applyAlignment="1" applyProtection="1">
      <alignment horizontal="center" vertical="center" wrapText="1"/>
      <protection hidden="1"/>
    </xf>
    <xf numFmtId="0" fontId="6" fillId="7" borderId="59" xfId="4" applyNumberFormat="1" applyFont="1" applyFill="1" applyBorder="1" applyAlignment="1" applyProtection="1">
      <alignment horizontal="center" vertical="center" wrapText="1"/>
      <protection hidden="1"/>
    </xf>
    <xf numFmtId="0" fontId="6" fillId="7" borderId="60" xfId="4" applyNumberFormat="1" applyFont="1" applyFill="1" applyBorder="1" applyAlignment="1" applyProtection="1">
      <alignment horizontal="center" vertical="center" wrapText="1"/>
      <protection hidden="1"/>
    </xf>
    <xf numFmtId="0" fontId="6" fillId="7" borderId="61" xfId="4" applyNumberFormat="1" applyFont="1" applyFill="1" applyBorder="1" applyAlignment="1" applyProtection="1">
      <alignment horizontal="center" vertical="center" wrapText="1"/>
      <protection hidden="1"/>
    </xf>
    <xf numFmtId="0" fontId="6" fillId="7" borderId="22" xfId="4" applyNumberFormat="1" applyFont="1" applyFill="1" applyBorder="1" applyAlignment="1" applyProtection="1">
      <alignment horizontal="center" vertical="center" wrapText="1"/>
      <protection hidden="1"/>
    </xf>
    <xf numFmtId="0" fontId="6" fillId="18" borderId="10" xfId="0" applyFont="1" applyFill="1" applyBorder="1" applyAlignment="1" applyProtection="1">
      <alignment horizontal="center" vertical="top" wrapText="1"/>
      <protection hidden="1"/>
    </xf>
    <xf numFmtId="0" fontId="6" fillId="18" borderId="27" xfId="0" applyFont="1" applyFill="1" applyBorder="1" applyAlignment="1" applyProtection="1">
      <alignment horizontal="center" vertical="top" wrapText="1"/>
      <protection hidden="1"/>
    </xf>
    <xf numFmtId="0" fontId="6" fillId="18" borderId="52" xfId="0" applyFont="1" applyFill="1" applyBorder="1" applyAlignment="1" applyProtection="1">
      <alignment horizontal="center" vertical="top" wrapText="1"/>
      <protection hidden="1"/>
    </xf>
    <xf numFmtId="0" fontId="6" fillId="18" borderId="25" xfId="0" applyFont="1" applyFill="1" applyBorder="1" applyAlignment="1" applyProtection="1">
      <alignment horizontal="center" vertical="top" wrapText="1"/>
      <protection hidden="1"/>
    </xf>
    <xf numFmtId="0" fontId="6" fillId="18" borderId="0" xfId="4" applyFont="1" applyFill="1" applyAlignment="1" applyProtection="1">
      <alignment horizontal="center" wrapText="1"/>
      <protection hidden="1"/>
    </xf>
    <xf numFmtId="0" fontId="8" fillId="12" borderId="71" xfId="0" applyNumberFormat="1" applyFont="1" applyFill="1" applyBorder="1" applyAlignment="1" applyProtection="1">
      <alignment horizontal="center" vertical="center" wrapText="1"/>
      <protection hidden="1"/>
    </xf>
    <xf numFmtId="0" fontId="8" fillId="12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12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12" borderId="76" xfId="0" applyNumberFormat="1" applyFont="1" applyFill="1" applyBorder="1" applyAlignment="1" applyProtection="1">
      <alignment horizontal="center" vertical="center" wrapText="1"/>
      <protection hidden="1"/>
    </xf>
    <xf numFmtId="0" fontId="8" fillId="12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12" borderId="13" xfId="0" applyNumberFormat="1" applyFont="1" applyFill="1" applyBorder="1" applyAlignment="1" applyProtection="1">
      <alignment horizontal="center" vertical="center" wrapText="1"/>
      <protection hidden="1"/>
    </xf>
    <xf numFmtId="0" fontId="18" fillId="19" borderId="10" xfId="0" applyFont="1" applyFill="1" applyBorder="1" applyAlignment="1" applyProtection="1">
      <alignment horizontal="center" vertical="center"/>
      <protection hidden="1"/>
    </xf>
    <xf numFmtId="0" fontId="18" fillId="19" borderId="26" xfId="0" applyFont="1" applyFill="1" applyBorder="1" applyAlignment="1" applyProtection="1">
      <alignment horizontal="center" vertical="center"/>
      <protection hidden="1"/>
    </xf>
    <xf numFmtId="167" fontId="9" fillId="2" borderId="71" xfId="0" applyNumberFormat="1" applyFont="1" applyFill="1" applyBorder="1" applyAlignment="1" applyProtection="1">
      <alignment horizontal="left" vertical="center" wrapText="1" indent="1"/>
      <protection hidden="1"/>
    </xf>
    <xf numFmtId="167" fontId="9" fillId="2" borderId="76" xfId="0" applyNumberFormat="1" applyFont="1" applyFill="1" applyBorder="1" applyAlignment="1" applyProtection="1">
      <alignment horizontal="left" vertical="center" wrapText="1" indent="1"/>
      <protection hidden="1"/>
    </xf>
    <xf numFmtId="164" fontId="6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60" xfId="0" applyFont="1" applyBorder="1" applyAlignment="1"/>
    <xf numFmtId="164" fontId="6" fillId="2" borderId="5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61" xfId="0" applyFont="1" applyBorder="1" applyAlignment="1"/>
    <xf numFmtId="0" fontId="8" fillId="12" borderId="24" xfId="0" applyNumberFormat="1" applyFont="1" applyFill="1" applyBorder="1" applyAlignment="1" applyProtection="1">
      <alignment horizontal="center" vertical="center" wrapText="1"/>
      <protection hidden="1"/>
    </xf>
    <xf numFmtId="0" fontId="7" fillId="11" borderId="5" xfId="0" applyFont="1" applyFill="1" applyBorder="1" applyAlignment="1" applyProtection="1">
      <alignment horizontal="center" wrapText="1"/>
      <protection hidden="1"/>
    </xf>
    <xf numFmtId="0" fontId="8" fillId="12" borderId="25" xfId="0" applyNumberFormat="1" applyFont="1" applyFill="1" applyBorder="1" applyAlignment="1" applyProtection="1">
      <alignment horizontal="center" vertical="center" wrapText="1"/>
      <protection hidden="1"/>
    </xf>
    <xf numFmtId="0" fontId="7" fillId="11" borderId="4" xfId="0" applyFont="1" applyFill="1" applyBorder="1" applyAlignment="1" applyProtection="1">
      <alignment horizontal="center" wrapText="1"/>
      <protection hidden="1"/>
    </xf>
    <xf numFmtId="0" fontId="6" fillId="0" borderId="6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7" xfId="0" applyNumberFormat="1" applyFont="1" applyFill="1" applyBorder="1" applyAlignment="1" applyProtection="1">
      <alignment horizontal="center" vertical="top" wrapText="1"/>
      <protection hidden="1"/>
    </xf>
    <xf numFmtId="0" fontId="6" fillId="0" borderId="46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 wrapText="1"/>
    </xf>
    <xf numFmtId="0" fontId="6" fillId="0" borderId="45" xfId="9" applyNumberFormat="1" applyFont="1" applyBorder="1" applyAlignment="1" applyProtection="1">
      <alignment horizontal="center" vertical="top" wrapText="1"/>
    </xf>
    <xf numFmtId="0" fontId="6" fillId="0" borderId="3" xfId="9" applyNumberFormat="1" applyFont="1" applyBorder="1" applyAlignment="1" applyProtection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 wrapText="1"/>
    </xf>
  </cellXfs>
  <cellStyles count="13">
    <cellStyle name="Comma 2" xfId="1"/>
    <cellStyle name="Comma 2 2" xfId="2"/>
    <cellStyle name="Comma 3" xfId="3"/>
    <cellStyle name="Normal" xfId="0" builtinId="0"/>
    <cellStyle name="Normal 2" xfId="4"/>
    <cellStyle name="Normal 2 2" xfId="5"/>
    <cellStyle name="Normal 2 3" xfId="11"/>
    <cellStyle name="Normal 2_RUK by FSG, 08-09 to 10-11" xfId="10"/>
    <cellStyle name="Normal 3" xfId="6"/>
    <cellStyle name="Normal 4" xfId="12"/>
    <cellStyle name="Normal_ABDN" xfId="7"/>
    <cellStyle name="Normal_GFU and SSI Teaching Grants for 2012-13, Additional Science inc STEM" xfId="9"/>
    <cellStyle name="Normal_Table1 ABER first cut" xfId="8"/>
  </cellStyles>
  <dxfs count="59"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C0C0C0"/>
      <color rgb="FFCCFFFF"/>
      <color rgb="FFFFFFFF"/>
      <color rgb="FFFF9900"/>
      <color rgb="FF000080"/>
      <color rgb="FFFFFFCC"/>
      <color rgb="FF969696"/>
      <color rgb="FF808080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6"/>
  <sheetViews>
    <sheetView tabSelected="1" topLeftCell="A4" zoomScale="75" zoomScaleNormal="75" workbookViewId="0">
      <selection activeCell="J15" sqref="J15"/>
    </sheetView>
  </sheetViews>
  <sheetFormatPr defaultRowHeight="15"/>
  <cols>
    <col min="1" max="1" width="72.85546875" style="137" customWidth="1"/>
    <col min="2" max="4" width="15.7109375" style="137" customWidth="1"/>
    <col min="5" max="5" width="5.7109375" style="137" customWidth="1"/>
    <col min="6" max="6" width="15.7109375" style="137" customWidth="1"/>
    <col min="7" max="7" width="5.7109375" style="137" customWidth="1"/>
    <col min="8" max="8" width="16.7109375" style="137" customWidth="1"/>
    <col min="9" max="9" width="5.7109375" style="137" customWidth="1"/>
    <col min="10" max="10" width="16.7109375" style="137" customWidth="1"/>
    <col min="11" max="12" width="5.7109375" style="137" customWidth="1"/>
    <col min="13" max="15" width="35.7109375" style="137" customWidth="1"/>
    <col min="16" max="17" width="3.7109375" style="137" customWidth="1"/>
    <col min="18" max="20" width="13.7109375" style="137" customWidth="1"/>
    <col min="21" max="21" width="15.7109375" style="137" customWidth="1"/>
    <col min="22" max="23" width="4.7109375" style="137" customWidth="1"/>
    <col min="24" max="26" width="13.7109375" style="137" customWidth="1"/>
    <col min="27" max="27" width="4.7109375" style="137" customWidth="1"/>
    <col min="28" max="28" width="17.5703125" style="136" hidden="1" customWidth="1"/>
    <col min="29" max="29" width="12.7109375" style="96" hidden="1" customWidth="1"/>
    <col min="30" max="30" width="14.140625" style="96" hidden="1" customWidth="1"/>
    <col min="31" max="31" width="15.28515625" style="96" hidden="1" customWidth="1"/>
    <col min="32" max="32" width="12.7109375" style="96" hidden="1" customWidth="1"/>
    <col min="33" max="33" width="3.5703125" style="366" hidden="1" customWidth="1"/>
    <col min="34" max="34" width="12.7109375" style="96" hidden="1" customWidth="1"/>
    <col min="35" max="35" width="13.85546875" style="96" hidden="1" customWidth="1"/>
    <col min="36" max="36" width="15.140625" style="96" hidden="1" customWidth="1"/>
    <col min="37" max="37" width="12.7109375" style="96" hidden="1" customWidth="1"/>
    <col min="38" max="38" width="0" style="137" hidden="1" customWidth="1"/>
    <col min="39" max="39" width="12.7109375" style="96" hidden="1" customWidth="1"/>
    <col min="40" max="40" width="15.140625" style="96" hidden="1" customWidth="1"/>
    <col min="41" max="41" width="12.7109375" style="96" hidden="1" customWidth="1"/>
    <col min="42" max="42" width="0" style="137" hidden="1" customWidth="1"/>
    <col min="43" max="16384" width="9.140625" style="137"/>
  </cols>
  <sheetData>
    <row r="1" spans="1:41" s="98" customFormat="1" ht="35.1" customHeight="1">
      <c r="A1" s="86" t="s">
        <v>43</v>
      </c>
      <c r="B1" s="87" t="s">
        <v>104</v>
      </c>
      <c r="C1" s="88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  <c r="O1" s="91"/>
      <c r="P1" s="91"/>
      <c r="Q1" s="92"/>
      <c r="R1" s="92"/>
      <c r="S1" s="92"/>
      <c r="T1" s="92"/>
      <c r="U1" s="92"/>
      <c r="V1" s="92"/>
      <c r="W1" s="93"/>
      <c r="X1" s="93"/>
      <c r="Y1" s="93"/>
      <c r="Z1" s="93"/>
      <c r="AA1" s="94"/>
      <c r="AB1" s="95"/>
      <c r="AC1" s="96"/>
      <c r="AD1" s="96"/>
      <c r="AE1" s="96"/>
      <c r="AF1" s="96"/>
      <c r="AG1" s="97"/>
      <c r="AH1" s="96"/>
      <c r="AI1" s="96"/>
      <c r="AJ1" s="96"/>
      <c r="AK1" s="96"/>
      <c r="AM1" s="96"/>
      <c r="AN1" s="96"/>
      <c r="AO1" s="96"/>
    </row>
    <row r="2" spans="1:41" s="98" customFormat="1" ht="35.1" customHeight="1">
      <c r="A2" s="99" t="s">
        <v>5</v>
      </c>
      <c r="B2" s="711" t="str">
        <f>'Early Statistics 2014-15'!$D$2</f>
        <v>Glasgow, University of</v>
      </c>
      <c r="C2" s="712"/>
      <c r="D2" s="713"/>
      <c r="E2" s="100"/>
      <c r="F2" s="101"/>
      <c r="G2" s="101"/>
      <c r="H2" s="101"/>
      <c r="I2" s="101"/>
      <c r="J2" s="101"/>
      <c r="K2" s="101"/>
      <c r="L2" s="101"/>
      <c r="M2" s="102"/>
      <c r="N2" s="102"/>
      <c r="O2" s="102"/>
      <c r="P2" s="102"/>
      <c r="Q2" s="103"/>
      <c r="R2" s="374"/>
      <c r="S2" s="104"/>
      <c r="T2" s="104"/>
      <c r="U2" s="104"/>
      <c r="V2" s="103"/>
      <c r="W2" s="105"/>
      <c r="X2" s="106"/>
      <c r="Y2" s="106"/>
      <c r="Z2" s="106"/>
      <c r="AA2" s="107"/>
      <c r="AB2" s="95"/>
      <c r="AC2" s="96"/>
      <c r="AD2" s="96"/>
      <c r="AE2" s="96"/>
      <c r="AF2" s="96"/>
      <c r="AG2" s="97"/>
      <c r="AH2" s="96"/>
      <c r="AI2" s="96"/>
      <c r="AJ2" s="96"/>
      <c r="AK2" s="96"/>
      <c r="AM2" s="96"/>
      <c r="AN2" s="96"/>
      <c r="AO2" s="96"/>
    </row>
    <row r="3" spans="1:41" s="115" customFormat="1" ht="24.95" customHeight="1">
      <c r="A3" s="108" t="s">
        <v>26</v>
      </c>
      <c r="B3" s="101"/>
      <c r="C3" s="101"/>
      <c r="D3" s="101"/>
      <c r="E3" s="101"/>
      <c r="F3" s="101"/>
      <c r="G3" s="101"/>
      <c r="H3" s="101"/>
      <c r="I3" s="109"/>
      <c r="J3" s="109"/>
      <c r="K3" s="109"/>
      <c r="L3" s="109"/>
      <c r="M3" s="110"/>
      <c r="N3" s="110"/>
      <c r="O3" s="110"/>
      <c r="P3" s="110"/>
      <c r="Q3" s="111"/>
      <c r="R3" s="103"/>
      <c r="S3" s="103"/>
      <c r="T3" s="103"/>
      <c r="U3" s="103"/>
      <c r="V3" s="112"/>
      <c r="W3" s="113"/>
      <c r="X3" s="114"/>
      <c r="Y3" s="114"/>
      <c r="Z3" s="114"/>
      <c r="AA3" s="107"/>
      <c r="AB3" s="95"/>
      <c r="AC3" s="96"/>
      <c r="AD3" s="96"/>
      <c r="AE3" s="96"/>
      <c r="AF3" s="96"/>
      <c r="AG3" s="97"/>
      <c r="AH3" s="96"/>
      <c r="AI3" s="96"/>
      <c r="AJ3" s="96"/>
      <c r="AK3" s="96"/>
      <c r="AM3" s="96"/>
      <c r="AN3" s="96"/>
      <c r="AO3" s="96"/>
    </row>
    <row r="4" spans="1:41" s="115" customFormat="1" ht="15" customHeight="1" thickBot="1">
      <c r="A4" s="116"/>
      <c r="B4" s="117"/>
      <c r="C4" s="117"/>
      <c r="D4" s="117"/>
      <c r="E4" s="117"/>
      <c r="F4" s="117"/>
      <c r="G4" s="117"/>
      <c r="H4" s="117"/>
      <c r="I4" s="109"/>
      <c r="J4" s="109"/>
      <c r="K4" s="109"/>
      <c r="L4" s="109"/>
      <c r="M4" s="118"/>
      <c r="N4" s="118"/>
      <c r="O4" s="118"/>
      <c r="P4" s="118"/>
      <c r="Q4" s="111"/>
      <c r="R4" s="119"/>
      <c r="S4" s="119"/>
      <c r="T4" s="119"/>
      <c r="U4" s="119"/>
      <c r="V4" s="119"/>
      <c r="W4" s="113"/>
      <c r="X4" s="114"/>
      <c r="Y4" s="114"/>
      <c r="Z4" s="114"/>
      <c r="AA4" s="107"/>
      <c r="AB4" s="95"/>
      <c r="AC4" s="96"/>
      <c r="AD4" s="96"/>
      <c r="AE4" s="96"/>
      <c r="AF4" s="96"/>
      <c r="AG4" s="97"/>
      <c r="AH4" s="96"/>
      <c r="AI4" s="96"/>
      <c r="AJ4" s="96"/>
      <c r="AK4" s="96"/>
      <c r="AM4" s="96"/>
      <c r="AN4" s="96"/>
      <c r="AO4" s="96"/>
    </row>
    <row r="5" spans="1:41" s="115" customFormat="1" ht="69.95" customHeight="1">
      <c r="A5" s="121"/>
      <c r="B5" s="720" t="s">
        <v>109</v>
      </c>
      <c r="C5" s="721"/>
      <c r="D5" s="721"/>
      <c r="E5" s="721"/>
      <c r="F5" s="721"/>
      <c r="G5" s="722"/>
      <c r="H5" s="723"/>
      <c r="I5" s="415"/>
      <c r="J5" s="730" t="s">
        <v>111</v>
      </c>
      <c r="K5" s="545"/>
      <c r="L5" s="419"/>
      <c r="M5" s="732" t="s">
        <v>60</v>
      </c>
      <c r="N5" s="733"/>
      <c r="O5" s="734"/>
      <c r="P5" s="156"/>
      <c r="Q5" s="122"/>
      <c r="R5" s="454" t="s">
        <v>105</v>
      </c>
      <c r="S5" s="455"/>
      <c r="T5" s="455"/>
      <c r="U5" s="456"/>
      <c r="V5" s="123"/>
      <c r="W5" s="124"/>
      <c r="X5" s="743" t="s">
        <v>126</v>
      </c>
      <c r="Y5" s="744"/>
      <c r="Z5" s="745"/>
      <c r="AA5" s="125"/>
      <c r="AB5" s="751" t="s">
        <v>127</v>
      </c>
      <c r="AC5" s="724" t="s">
        <v>0</v>
      </c>
      <c r="AD5" s="725"/>
      <c r="AE5" s="725"/>
      <c r="AF5" s="726"/>
      <c r="AG5" s="126"/>
      <c r="AH5" s="724" t="s">
        <v>1</v>
      </c>
      <c r="AI5" s="725"/>
      <c r="AJ5" s="725"/>
      <c r="AK5" s="726"/>
      <c r="AL5" s="127"/>
      <c r="AM5" s="724" t="s">
        <v>135</v>
      </c>
      <c r="AN5" s="725"/>
      <c r="AO5" s="726"/>
    </row>
    <row r="6" spans="1:41" ht="39.950000000000003" customHeight="1">
      <c r="A6" s="128"/>
      <c r="B6" s="716" t="s">
        <v>44</v>
      </c>
      <c r="C6" s="717"/>
      <c r="D6" s="717"/>
      <c r="E6" s="129"/>
      <c r="F6" s="714" t="s">
        <v>4</v>
      </c>
      <c r="G6" s="130"/>
      <c r="H6" s="131" t="s">
        <v>3</v>
      </c>
      <c r="I6" s="416"/>
      <c r="J6" s="731"/>
      <c r="K6" s="545"/>
      <c r="L6" s="420"/>
      <c r="M6" s="735" t="s">
        <v>47</v>
      </c>
      <c r="N6" s="736"/>
      <c r="O6" s="737" t="s">
        <v>144</v>
      </c>
      <c r="P6" s="432"/>
      <c r="Q6" s="133"/>
      <c r="R6" s="727" t="s">
        <v>47</v>
      </c>
      <c r="S6" s="728"/>
      <c r="T6" s="729"/>
      <c r="U6" s="739" t="s">
        <v>110</v>
      </c>
      <c r="V6" s="134"/>
      <c r="W6" s="124"/>
      <c r="X6" s="741" t="s">
        <v>47</v>
      </c>
      <c r="Y6" s="742"/>
      <c r="Z6" s="746" t="s">
        <v>110</v>
      </c>
      <c r="AA6" s="125"/>
      <c r="AB6" s="751"/>
      <c r="AC6" s="718" t="s">
        <v>61</v>
      </c>
      <c r="AD6" s="749" t="s">
        <v>128</v>
      </c>
      <c r="AE6" s="749" t="s">
        <v>132</v>
      </c>
      <c r="AF6" s="747" t="s">
        <v>130</v>
      </c>
      <c r="AG6" s="135"/>
      <c r="AH6" s="718" t="s">
        <v>131</v>
      </c>
      <c r="AI6" s="749" t="s">
        <v>129</v>
      </c>
      <c r="AJ6" s="749" t="s">
        <v>132</v>
      </c>
      <c r="AK6" s="747" t="s">
        <v>130</v>
      </c>
      <c r="AL6" s="136"/>
      <c r="AM6" s="718" t="s">
        <v>131</v>
      </c>
      <c r="AN6" s="749" t="s">
        <v>132</v>
      </c>
      <c r="AO6" s="747" t="s">
        <v>130</v>
      </c>
    </row>
    <row r="7" spans="1:41" ht="60" customHeight="1">
      <c r="A7" s="138" t="s">
        <v>103</v>
      </c>
      <c r="B7" s="139" t="s">
        <v>45</v>
      </c>
      <c r="C7" s="140" t="s">
        <v>41</v>
      </c>
      <c r="D7" s="141" t="s">
        <v>3</v>
      </c>
      <c r="E7" s="142"/>
      <c r="F7" s="715"/>
      <c r="G7" s="143"/>
      <c r="H7" s="144"/>
      <c r="I7" s="416"/>
      <c r="J7" s="731"/>
      <c r="K7" s="545"/>
      <c r="L7" s="420"/>
      <c r="M7" s="441" t="s">
        <v>112</v>
      </c>
      <c r="N7" s="438" t="s">
        <v>2</v>
      </c>
      <c r="O7" s="738"/>
      <c r="P7" s="433"/>
      <c r="Q7" s="145"/>
      <c r="R7" s="146" t="s">
        <v>46</v>
      </c>
      <c r="S7" s="147" t="s">
        <v>2</v>
      </c>
      <c r="T7" s="148" t="s">
        <v>3</v>
      </c>
      <c r="U7" s="740"/>
      <c r="V7" s="149"/>
      <c r="W7" s="150"/>
      <c r="X7" s="151" t="s">
        <v>46</v>
      </c>
      <c r="Y7" s="152" t="s">
        <v>2</v>
      </c>
      <c r="Z7" s="746"/>
      <c r="AA7" s="153"/>
      <c r="AB7" s="751"/>
      <c r="AC7" s="719"/>
      <c r="AD7" s="750"/>
      <c r="AE7" s="750"/>
      <c r="AF7" s="748"/>
      <c r="AG7" s="135"/>
      <c r="AH7" s="719"/>
      <c r="AI7" s="750"/>
      <c r="AJ7" s="750"/>
      <c r="AK7" s="748"/>
      <c r="AL7" s="136"/>
      <c r="AM7" s="719"/>
      <c r="AN7" s="750"/>
      <c r="AO7" s="748"/>
    </row>
    <row r="8" spans="1:41" ht="30">
      <c r="A8" s="154"/>
      <c r="B8" s="448" t="s">
        <v>6</v>
      </c>
      <c r="C8" s="449" t="s">
        <v>6</v>
      </c>
      <c r="D8" s="450" t="s">
        <v>139</v>
      </c>
      <c r="E8" s="155"/>
      <c r="F8" s="451" t="s">
        <v>6</v>
      </c>
      <c r="G8" s="155"/>
      <c r="H8" s="450" t="s">
        <v>139</v>
      </c>
      <c r="I8" s="417"/>
      <c r="J8" s="452" t="s">
        <v>6</v>
      </c>
      <c r="K8" s="546"/>
      <c r="L8" s="421"/>
      <c r="M8" s="157"/>
      <c r="N8" s="158"/>
      <c r="O8" s="158"/>
      <c r="P8" s="434"/>
      <c r="Q8" s="145"/>
      <c r="R8" s="159" t="s">
        <v>7</v>
      </c>
      <c r="S8" s="160" t="s">
        <v>7</v>
      </c>
      <c r="T8" s="161" t="s">
        <v>7</v>
      </c>
      <c r="U8" s="457" t="s">
        <v>7</v>
      </c>
      <c r="V8" s="149"/>
      <c r="W8" s="150"/>
      <c r="X8" s="162" t="s">
        <v>7</v>
      </c>
      <c r="Y8" s="163" t="s">
        <v>7</v>
      </c>
      <c r="Z8" s="501" t="s">
        <v>7</v>
      </c>
      <c r="AA8" s="164"/>
      <c r="AC8" s="719"/>
      <c r="AD8" s="750"/>
      <c r="AE8" s="750"/>
      <c r="AF8" s="748"/>
      <c r="AG8" s="135"/>
      <c r="AH8" s="719"/>
      <c r="AI8" s="750"/>
      <c r="AJ8" s="750"/>
      <c r="AK8" s="748"/>
      <c r="AL8" s="136"/>
      <c r="AM8" s="719"/>
      <c r="AN8" s="750"/>
      <c r="AO8" s="748"/>
    </row>
    <row r="9" spans="1:41" ht="39.950000000000003" customHeight="1">
      <c r="A9" s="154"/>
      <c r="B9" s="442">
        <v>1</v>
      </c>
      <c r="C9" s="443">
        <v>2</v>
      </c>
      <c r="D9" s="444">
        <v>3</v>
      </c>
      <c r="E9" s="166"/>
      <c r="F9" s="444">
        <v>4</v>
      </c>
      <c r="G9" s="166"/>
      <c r="H9" s="445">
        <v>5</v>
      </c>
      <c r="I9" s="415"/>
      <c r="J9" s="446">
        <v>6</v>
      </c>
      <c r="K9" s="547"/>
      <c r="L9" s="422"/>
      <c r="M9" s="446">
        <v>7</v>
      </c>
      <c r="N9" s="447">
        <v>8</v>
      </c>
      <c r="O9" s="447">
        <v>9</v>
      </c>
      <c r="P9" s="435"/>
      <c r="Q9" s="145"/>
      <c r="R9" s="574">
        <v>10</v>
      </c>
      <c r="S9" s="575">
        <v>11</v>
      </c>
      <c r="T9" s="576">
        <v>12</v>
      </c>
      <c r="U9" s="577">
        <v>13</v>
      </c>
      <c r="V9" s="168"/>
      <c r="W9" s="150"/>
      <c r="X9" s="578">
        <v>14</v>
      </c>
      <c r="Y9" s="579">
        <v>15</v>
      </c>
      <c r="Z9" s="580">
        <v>16</v>
      </c>
      <c r="AA9" s="164"/>
      <c r="AC9" s="581">
        <v>17</v>
      </c>
      <c r="AD9" s="582">
        <v>18</v>
      </c>
      <c r="AE9" s="582">
        <v>19</v>
      </c>
      <c r="AF9" s="583">
        <v>20</v>
      </c>
      <c r="AG9" s="135"/>
      <c r="AH9" s="581">
        <v>21</v>
      </c>
      <c r="AI9" s="582">
        <v>22</v>
      </c>
      <c r="AJ9" s="582">
        <v>23</v>
      </c>
      <c r="AK9" s="583">
        <v>24</v>
      </c>
      <c r="AL9" s="136"/>
      <c r="AM9" s="581">
        <v>25</v>
      </c>
      <c r="AN9" s="582">
        <v>26</v>
      </c>
      <c r="AO9" s="583">
        <v>27</v>
      </c>
    </row>
    <row r="10" spans="1:41" ht="30" customHeight="1" thickBot="1">
      <c r="A10" s="154"/>
      <c r="B10" s="165" t="s">
        <v>27</v>
      </c>
      <c r="C10" s="166" t="s">
        <v>27</v>
      </c>
      <c r="D10" s="169" t="s">
        <v>27</v>
      </c>
      <c r="E10" s="166"/>
      <c r="F10" s="167" t="s">
        <v>27</v>
      </c>
      <c r="G10" s="166"/>
      <c r="H10" s="170" t="s">
        <v>27</v>
      </c>
      <c r="I10" s="418"/>
      <c r="J10" s="453" t="s">
        <v>27</v>
      </c>
      <c r="K10" s="548"/>
      <c r="L10" s="423"/>
      <c r="M10" s="171"/>
      <c r="N10" s="172"/>
      <c r="O10" s="439"/>
      <c r="P10" s="436"/>
      <c r="Q10" s="145"/>
      <c r="R10" s="173" t="s">
        <v>27</v>
      </c>
      <c r="S10" s="174" t="s">
        <v>27</v>
      </c>
      <c r="T10" s="175" t="s">
        <v>27</v>
      </c>
      <c r="U10" s="458" t="s">
        <v>27</v>
      </c>
      <c r="V10" s="176"/>
      <c r="W10" s="150"/>
      <c r="X10" s="177" t="s">
        <v>27</v>
      </c>
      <c r="Y10" s="178" t="s">
        <v>27</v>
      </c>
      <c r="Z10" s="502" t="s">
        <v>27</v>
      </c>
      <c r="AA10" s="179"/>
      <c r="AC10" s="180"/>
      <c r="AD10" s="181"/>
      <c r="AE10" s="181"/>
      <c r="AF10" s="182"/>
      <c r="AG10" s="183"/>
      <c r="AH10" s="180"/>
      <c r="AI10" s="181"/>
      <c r="AJ10" s="181"/>
      <c r="AK10" s="182"/>
      <c r="AL10" s="136"/>
      <c r="AM10" s="180"/>
      <c r="AN10" s="181"/>
      <c r="AO10" s="182"/>
    </row>
    <row r="11" spans="1:41" ht="37.5" customHeight="1" thickBot="1">
      <c r="A11" s="184" t="s">
        <v>11</v>
      </c>
      <c r="B11" s="425"/>
      <c r="C11" s="426"/>
      <c r="D11" s="427">
        <v>1182.75</v>
      </c>
      <c r="E11" s="551" t="str">
        <f>IF(AF11=1,"?","")</f>
        <v/>
      </c>
      <c r="F11" s="681">
        <v>185.97</v>
      </c>
      <c r="G11" s="557" t="str">
        <f>IF(AK11=1,"?","")</f>
        <v>?</v>
      </c>
      <c r="H11" s="186">
        <f>SUM(D11:F11)</f>
        <v>1368.72</v>
      </c>
      <c r="I11" s="416"/>
      <c r="J11" s="429"/>
      <c r="K11" s="416"/>
      <c r="L11" s="420"/>
      <c r="M11" s="187" t="str">
        <f>IF(AD11=1,Warning1,IF(AE11=1,Warning2_for_RPG,""))</f>
        <v/>
      </c>
      <c r="N11" s="188" t="str">
        <f>IF(AI11=1,Warning1,IF(AJ11=1,Warning2_for_RPG,""))</f>
        <v>At least 10 FTE and 10% difference between Final Figures and Early Statistics</v>
      </c>
      <c r="O11" s="567"/>
      <c r="P11" s="437"/>
      <c r="Q11" s="145"/>
      <c r="R11" s="189">
        <f>VLOOKUP($AB11,Early_Stats,VLOOKUP('Early Statistics 2014-15'!$C$2,Inst_Tables,3,FALSE),FALSE)</f>
        <v>1164.75</v>
      </c>
      <c r="S11" s="190">
        <f>VLOOKUP($AB11,Early_Stats,VLOOKUP('Early Statistics 2014-15'!$C$2,Inst_Tables,4,FALSE),FALSE)</f>
        <v>167.23999999999998</v>
      </c>
      <c r="T11" s="191">
        <f>SUM(R11:S11)</f>
        <v>1331.99</v>
      </c>
      <c r="U11" s="497"/>
      <c r="V11" s="119"/>
      <c r="W11" s="150"/>
      <c r="X11" s="192">
        <f>IF(R11&gt;0,(D11-R11)/R11,"")</f>
        <v>1.5453960077269801E-2</v>
      </c>
      <c r="Y11" s="193">
        <f>IF(S11&gt;0,(F11-S11)/S11,"")</f>
        <v>0.11199473810093291</v>
      </c>
      <c r="Z11" s="508"/>
      <c r="AA11" s="194"/>
      <c r="AB11" s="370">
        <v>1</v>
      </c>
      <c r="AC11" s="196">
        <f>IF(AND(MAX(D11,R11)&gt;0,OR(MIN(D11,R11)=0,D11="")),1,0)</f>
        <v>0</v>
      </c>
      <c r="AD11" s="197">
        <f>IF(ABS(D11-R11)&gt;=5,AC11,0)</f>
        <v>0</v>
      </c>
      <c r="AE11" s="197">
        <f>IF(X11&lt;&gt;"",IF(AND(MIN(D11,R11)&gt;0,ABS(D11-R11)&gt;=RPG_FTE_Tol,ABS(X11)&gt;=RPG_Per_Tol),1,0),0)</f>
        <v>0</v>
      </c>
      <c r="AF11" s="198">
        <f>IF(SUM(AD11,AE11)&gt;0,1,0)</f>
        <v>0</v>
      </c>
      <c r="AG11" s="199"/>
      <c r="AH11" s="196">
        <f>IF(AND(MAX(F11,S11)&gt;0,OR(MIN(F11,S11)=0,F11="")),1,0)</f>
        <v>0</v>
      </c>
      <c r="AI11" s="197">
        <f>IF(ABS(F11-S11)&gt;=5,AH11,0)</f>
        <v>0</v>
      </c>
      <c r="AJ11" s="197">
        <f>IF(F11&lt;&gt;"",IF(Y11&lt;&gt;"",IF(AND(MIN(F11,S11)&gt;0,ABS(F11-S11)&gt;=RPG_FTE_Tol,ABS(Y11)&gt;=RPG_Per_Tol),1,0),0),0)</f>
        <v>1</v>
      </c>
      <c r="AK11" s="198">
        <f>IF(SUM(AI11,AJ11)&gt;0,1,0)</f>
        <v>1</v>
      </c>
      <c r="AL11" s="136"/>
      <c r="AM11" s="196"/>
      <c r="AN11" s="197"/>
      <c r="AO11" s="198"/>
    </row>
    <row r="12" spans="1:41" ht="35.1" customHeight="1">
      <c r="A12" s="200" t="s">
        <v>13</v>
      </c>
      <c r="B12" s="201"/>
      <c r="C12" s="202"/>
      <c r="D12" s="203"/>
      <c r="E12" s="552"/>
      <c r="F12" s="203"/>
      <c r="G12" s="558"/>
      <c r="H12" s="144"/>
      <c r="I12" s="416"/>
      <c r="J12" s="132"/>
      <c r="K12" s="547"/>
      <c r="L12" s="420"/>
      <c r="M12" s="204"/>
      <c r="N12" s="205"/>
      <c r="O12" s="144"/>
      <c r="P12" s="203"/>
      <c r="Q12" s="145"/>
      <c r="R12" s="206"/>
      <c r="S12" s="207"/>
      <c r="T12" s="208"/>
      <c r="U12" s="460"/>
      <c r="V12" s="119"/>
      <c r="W12" s="150"/>
      <c r="X12" s="209"/>
      <c r="Y12" s="210"/>
      <c r="Z12" s="503"/>
      <c r="AA12" s="125"/>
      <c r="AC12" s="211"/>
      <c r="AD12" s="212"/>
      <c r="AE12" s="212"/>
      <c r="AF12" s="213"/>
      <c r="AG12" s="199"/>
      <c r="AH12" s="211"/>
      <c r="AI12" s="212"/>
      <c r="AJ12" s="212"/>
      <c r="AK12" s="213"/>
      <c r="AL12" s="136"/>
      <c r="AM12" s="211"/>
      <c r="AN12" s="212"/>
      <c r="AO12" s="213"/>
    </row>
    <row r="13" spans="1:41" ht="30" customHeight="1" thickBot="1">
      <c r="A13" s="70" t="s">
        <v>28</v>
      </c>
      <c r="B13" s="214"/>
      <c r="C13" s="215"/>
      <c r="D13" s="216"/>
      <c r="E13" s="552"/>
      <c r="F13" s="216"/>
      <c r="G13" s="558"/>
      <c r="H13" s="217"/>
      <c r="I13" s="416"/>
      <c r="J13" s="132"/>
      <c r="K13" s="547"/>
      <c r="L13" s="420"/>
      <c r="M13" s="218"/>
      <c r="N13" s="144"/>
      <c r="O13" s="144"/>
      <c r="P13" s="203"/>
      <c r="Q13" s="145"/>
      <c r="R13" s="219"/>
      <c r="S13" s="220"/>
      <c r="T13" s="221"/>
      <c r="U13" s="460"/>
      <c r="V13" s="119"/>
      <c r="W13" s="150"/>
      <c r="X13" s="222"/>
      <c r="Y13" s="223"/>
      <c r="Z13" s="503"/>
      <c r="AA13" s="125"/>
      <c r="AC13" s="211"/>
      <c r="AD13" s="212"/>
      <c r="AE13" s="212"/>
      <c r="AF13" s="213"/>
      <c r="AG13" s="199"/>
      <c r="AH13" s="211"/>
      <c r="AI13" s="212"/>
      <c r="AJ13" s="212"/>
      <c r="AK13" s="213"/>
      <c r="AL13" s="136"/>
      <c r="AM13" s="211"/>
      <c r="AN13" s="212"/>
      <c r="AO13" s="213"/>
    </row>
    <row r="14" spans="1:41" ht="30" customHeight="1">
      <c r="A14" s="73" t="s">
        <v>29</v>
      </c>
      <c r="B14" s="224">
        <v>0</v>
      </c>
      <c r="C14" s="225">
        <v>0</v>
      </c>
      <c r="D14" s="226">
        <f>SUM(B14:C14)</f>
        <v>0</v>
      </c>
      <c r="E14" s="553" t="str">
        <f t="shared" ref="E14:E41" si="0">IF(AF14=1,"?","")</f>
        <v/>
      </c>
      <c r="F14" s="224">
        <v>0</v>
      </c>
      <c r="G14" s="559" t="str">
        <f t="shared" ref="G14:G41" si="1">IF(AK14=1,"?","")</f>
        <v/>
      </c>
      <c r="H14" s="227">
        <f>SUM(D14:F14)</f>
        <v>0</v>
      </c>
      <c r="I14" s="416"/>
      <c r="J14" s="132"/>
      <c r="K14" s="547"/>
      <c r="L14" s="420"/>
      <c r="M14" s="228" t="str">
        <f>IF(AD14=1,Warning1,IF(AE14=1,Warning2_for_Control,""))</f>
        <v/>
      </c>
      <c r="N14" s="229" t="str">
        <f>IF(AI14=1,Warning1,IF(AJ14=1,Warning2_for_Control,""))</f>
        <v/>
      </c>
      <c r="O14" s="440"/>
      <c r="P14" s="437"/>
      <c r="Q14" s="145"/>
      <c r="R14" s="230">
        <f>VLOOKUP($AB14,Early_Stats,VLOOKUP('Early Statistics 2014-15'!$C$2,Inst_Tables,3,FALSE),FALSE)</f>
        <v>0</v>
      </c>
      <c r="S14" s="207">
        <f>VLOOKUP($AB14,Early_Stats,VLOOKUP('Early Statistics 2014-15'!$C$2,Inst_Tables,4,FALSE),FALSE)</f>
        <v>0</v>
      </c>
      <c r="T14" s="231">
        <f>SUM(R14:S14)</f>
        <v>0</v>
      </c>
      <c r="U14" s="498"/>
      <c r="V14" s="119"/>
      <c r="W14" s="150"/>
      <c r="X14" s="232" t="str">
        <f>IF(R14&gt;0,(D14-R14)/R14,"")</f>
        <v/>
      </c>
      <c r="Y14" s="233" t="str">
        <f>IF(S14&gt;0,(F14-S14)/S14,"")</f>
        <v/>
      </c>
      <c r="Z14" s="509"/>
      <c r="AA14" s="194"/>
      <c r="AB14" s="370">
        <v>2</v>
      </c>
      <c r="AC14" s="196">
        <f>IF(AND(MAX(D14,R14)&gt;0,MIN(D14,R14)=0),1,0)</f>
        <v>0</v>
      </c>
      <c r="AD14" s="197">
        <f>IF(ABS(D14-R14)&gt;=5,AC14,0)</f>
        <v>0</v>
      </c>
      <c r="AE14" s="197">
        <f>IF(X14&lt;&gt;"",IF(AND(MIN(D14,R14)&gt;0,ABS(D14-R14)&gt;=Control_FTE_Tol,ABS(X14)&gt;=Control_Per_Tol),1,0),0)</f>
        <v>0</v>
      </c>
      <c r="AF14" s="198">
        <f>IF(SUM(AD14,AE14)&gt;0,1,0)</f>
        <v>0</v>
      </c>
      <c r="AG14" s="199"/>
      <c r="AH14" s="196">
        <f>IF(AND(MAX(F14,S14)&gt;0,OR(MIN(F14,S14)=0,F14="")),1,0)</f>
        <v>0</v>
      </c>
      <c r="AI14" s="197">
        <f>IF(ABS(F14-S14)&gt;=5,AH14,0)</f>
        <v>0</v>
      </c>
      <c r="AJ14" s="197">
        <f>IF(F14&lt;&gt;"",IF(Y14&lt;&gt;"",IF(AND(MIN(F14,S14)&gt;0,ABS(F14-S14)&gt;=Control_FTE_Tol,ABS(Y14)&gt;=Control_Per_Tol),1,0),0),0)</f>
        <v>0</v>
      </c>
      <c r="AK14" s="198">
        <f>IF(SUM(AI14,AJ14)&gt;0,1,0)</f>
        <v>0</v>
      </c>
      <c r="AL14" s="136"/>
      <c r="AM14" s="196"/>
      <c r="AN14" s="197"/>
      <c r="AO14" s="198"/>
    </row>
    <row r="15" spans="1:41" ht="30" customHeight="1">
      <c r="A15" s="70" t="s">
        <v>30</v>
      </c>
      <c r="B15" s="224">
        <v>0</v>
      </c>
      <c r="C15" s="225">
        <v>915.57</v>
      </c>
      <c r="D15" s="226">
        <f>SUM(B15:C15)</f>
        <v>915.57</v>
      </c>
      <c r="E15" s="553" t="str">
        <f t="shared" si="0"/>
        <v/>
      </c>
      <c r="F15" s="224">
        <v>298.5</v>
      </c>
      <c r="G15" s="559" t="str">
        <f t="shared" si="1"/>
        <v/>
      </c>
      <c r="H15" s="227">
        <f>SUM(D15:F15)</f>
        <v>1214.0700000000002</v>
      </c>
      <c r="I15" s="416"/>
      <c r="J15" s="132"/>
      <c r="K15" s="547"/>
      <c r="L15" s="420"/>
      <c r="M15" s="234" t="str">
        <f>IF(AD15=1,Warning1,IF(AE15=1,Warning2_for_Non_Control,""))</f>
        <v/>
      </c>
      <c r="N15" s="440" t="str">
        <f>IF(AI15=1,Warning1,IF(AJ15=1,Warning2_for_Non_Control,""))</f>
        <v/>
      </c>
      <c r="O15" s="440"/>
      <c r="P15" s="437"/>
      <c r="Q15" s="145"/>
      <c r="R15" s="235">
        <f>VLOOKUP($AB15,Early_Stats,VLOOKUP('Early Statistics 2014-15'!$C$2,Inst_Tables,3,FALSE),FALSE)</f>
        <v>891.9</v>
      </c>
      <c r="S15" s="236">
        <f>VLOOKUP($AB15,Early_Stats,VLOOKUP('Early Statistics 2014-15'!$C$2,Inst_Tables,4,FALSE),FALSE)</f>
        <v>298.22300000000001</v>
      </c>
      <c r="T15" s="237">
        <f>SUM(R15:S15)</f>
        <v>1190.123</v>
      </c>
      <c r="U15" s="499"/>
      <c r="V15" s="119"/>
      <c r="W15" s="150"/>
      <c r="X15" s="232">
        <f>IF(R15&gt;0,(D15-R15)/R15,"")</f>
        <v>2.6538849646821475E-2</v>
      </c>
      <c r="Y15" s="233">
        <f>IF(S15&gt;0,(F15-S15)/S15,"")</f>
        <v>9.2883513344036773E-4</v>
      </c>
      <c r="Z15" s="509"/>
      <c r="AA15" s="194"/>
      <c r="AB15" s="370">
        <v>3</v>
      </c>
      <c r="AC15" s="196">
        <f>IF(AND(MAX(D15,R15)&gt;0,MIN(D15,R15)=0),1,0)</f>
        <v>0</v>
      </c>
      <c r="AD15" s="197">
        <f>IF(ABS(D15-R15)&gt;=5,AC15,0)</f>
        <v>0</v>
      </c>
      <c r="AE15" s="197">
        <f>IF(X15&lt;&gt;"",IF(AND(MIN(D15,R15)&gt;0,ABS(D15-R15)&gt;=Non_Control_FTE_Tol,ABS(X15)&gt;=Non_Control_Per_Tol),1,0),0)</f>
        <v>0</v>
      </c>
      <c r="AF15" s="198">
        <f>IF(SUM(AD15,AE15)&gt;0,1,0)</f>
        <v>0</v>
      </c>
      <c r="AG15" s="199"/>
      <c r="AH15" s="196">
        <f>IF(AND(MAX(F15,S15)&gt;0,OR(MIN(F15,S15)=0,F15="")),1,0)</f>
        <v>0</v>
      </c>
      <c r="AI15" s="197">
        <f>IF(ABS(F15-S15)&gt;=5,AH15,0)</f>
        <v>0</v>
      </c>
      <c r="AJ15" s="197">
        <f>IF(F15&lt;&gt;"",IF(Y15&lt;&gt;"",IF(AND(MIN(F15,S15)&gt;0,ABS(F15-S15)&gt;=Non_Control_FTE_Tol,ABS(Y15)&gt;=Non_Control_Per_Tol),1,0),0),0)</f>
        <v>0</v>
      </c>
      <c r="AK15" s="198">
        <f>IF(SUM(AI15,AJ15)&gt;0,1,0)</f>
        <v>0</v>
      </c>
      <c r="AL15" s="136"/>
      <c r="AM15" s="196"/>
      <c r="AN15" s="197"/>
      <c r="AO15" s="198"/>
    </row>
    <row r="16" spans="1:41" ht="30" customHeight="1">
      <c r="A16" s="79" t="s">
        <v>108</v>
      </c>
      <c r="B16" s="214"/>
      <c r="C16" s="215"/>
      <c r="D16" s="215"/>
      <c r="E16" s="553"/>
      <c r="F16" s="215"/>
      <c r="G16" s="559"/>
      <c r="H16" s="573">
        <v>27</v>
      </c>
      <c r="I16" s="566" t="str">
        <f>IF(AO16=1,"?","")</f>
        <v/>
      </c>
      <c r="J16" s="132"/>
      <c r="K16" s="547"/>
      <c r="L16" s="420"/>
      <c r="M16" s="377"/>
      <c r="N16" s="568"/>
      <c r="O16" s="228" t="str">
        <f>IF(AM16=1,Warning1,IF(AN16=1,Warning2_for_RUK_Control,""))</f>
        <v/>
      </c>
      <c r="P16" s="437"/>
      <c r="Q16" s="145"/>
      <c r="R16" s="235"/>
      <c r="S16" s="236"/>
      <c r="T16" s="565">
        <f>VLOOKUP($AB16,Early_Stats,VLOOKUP('Early Statistics 2014-15'!$C$2,Inst_Tables,5,FALSE),FALSE)</f>
        <v>27</v>
      </c>
      <c r="U16" s="499"/>
      <c r="V16" s="119"/>
      <c r="W16" s="150"/>
      <c r="X16" s="232" t="str">
        <f>IF(R16&gt;0,(D16-R16)/R16,"")</f>
        <v/>
      </c>
      <c r="Y16" s="233" t="str">
        <f>IF(S16&gt;0,(F16-S16)/S16,"")</f>
        <v/>
      </c>
      <c r="Z16" s="509"/>
      <c r="AA16" s="194"/>
      <c r="AB16" s="370">
        <v>4</v>
      </c>
      <c r="AC16" s="196"/>
      <c r="AD16" s="197"/>
      <c r="AE16" s="197"/>
      <c r="AF16" s="198"/>
      <c r="AG16" s="199"/>
      <c r="AH16" s="196"/>
      <c r="AI16" s="197"/>
      <c r="AJ16" s="197"/>
      <c r="AK16" s="198"/>
      <c r="AL16" s="136"/>
      <c r="AM16" s="196">
        <f>IF(AND(MAX(H16,T16)&gt;0,MIN(H16,T16)=0),1,0)</f>
        <v>0</v>
      </c>
      <c r="AN16" s="197">
        <f>IF(AND(MIN(H16,T16)&gt;0,ABS(H16-T16)&gt;=RUK_Control_FTE_Tol),1,0)</f>
        <v>0</v>
      </c>
      <c r="AO16" s="198">
        <f>IF(SUM(AM16,AN16)&gt;0,1,0)</f>
        <v>0</v>
      </c>
    </row>
    <row r="17" spans="1:41" ht="35.1" customHeight="1" thickBot="1">
      <c r="A17" s="238" t="s">
        <v>3</v>
      </c>
      <c r="B17" s="239">
        <f>SUM(B14:B15)</f>
        <v>0</v>
      </c>
      <c r="C17" s="240">
        <f>SUM(C14:C15)</f>
        <v>915.57</v>
      </c>
      <c r="D17" s="239">
        <f>SUM(D14:D15)</f>
        <v>915.57</v>
      </c>
      <c r="E17" s="552"/>
      <c r="F17" s="241">
        <f>SUM(F14:F15)</f>
        <v>298.5</v>
      </c>
      <c r="G17" s="558"/>
      <c r="H17" s="242">
        <f>SUM(H14:H15)</f>
        <v>1214.0700000000002</v>
      </c>
      <c r="I17" s="416"/>
      <c r="J17" s="132"/>
      <c r="K17" s="547"/>
      <c r="L17" s="420"/>
      <c r="M17" s="243"/>
      <c r="N17" s="267"/>
      <c r="O17" s="569"/>
      <c r="P17" s="203"/>
      <c r="Q17" s="145"/>
      <c r="R17" s="245">
        <f>SUM(R14:R15)</f>
        <v>891.9</v>
      </c>
      <c r="S17" s="246">
        <f>SUM(S14:S15)</f>
        <v>298.22300000000001</v>
      </c>
      <c r="T17" s="247">
        <f>SUM(T14:T15)</f>
        <v>1190.123</v>
      </c>
      <c r="U17" s="500"/>
      <c r="V17" s="119"/>
      <c r="W17" s="150"/>
      <c r="X17" s="248"/>
      <c r="Y17" s="249"/>
      <c r="Z17" s="125"/>
      <c r="AA17" s="125"/>
      <c r="AC17" s="250"/>
      <c r="AD17" s="251"/>
      <c r="AE17" s="251"/>
      <c r="AF17" s="252"/>
      <c r="AG17" s="199"/>
      <c r="AH17" s="211"/>
      <c r="AI17" s="212"/>
      <c r="AJ17" s="212"/>
      <c r="AK17" s="213"/>
      <c r="AL17" s="136"/>
      <c r="AM17" s="211"/>
      <c r="AN17" s="212"/>
      <c r="AO17" s="213"/>
    </row>
    <row r="18" spans="1:41" ht="35.1" customHeight="1">
      <c r="A18" s="66" t="s">
        <v>15</v>
      </c>
      <c r="B18" s="253"/>
      <c r="C18" s="254"/>
      <c r="D18" s="255"/>
      <c r="E18" s="554"/>
      <c r="F18" s="255"/>
      <c r="G18" s="560"/>
      <c r="H18" s="205"/>
      <c r="I18" s="416"/>
      <c r="J18" s="431"/>
      <c r="K18" s="547"/>
      <c r="L18" s="420"/>
      <c r="M18" s="204"/>
      <c r="N18" s="205"/>
      <c r="O18" s="144"/>
      <c r="P18" s="203"/>
      <c r="Q18" s="145"/>
      <c r="R18" s="206"/>
      <c r="S18" s="256"/>
      <c r="T18" s="257"/>
      <c r="U18" s="460"/>
      <c r="V18" s="119"/>
      <c r="W18" s="150"/>
      <c r="X18" s="222"/>
      <c r="Y18" s="223"/>
      <c r="Z18" s="515"/>
      <c r="AA18" s="125"/>
      <c r="AB18" s="258"/>
      <c r="AC18" s="211"/>
      <c r="AD18" s="212"/>
      <c r="AE18" s="212"/>
      <c r="AF18" s="213"/>
      <c r="AG18" s="199"/>
      <c r="AH18" s="211"/>
      <c r="AI18" s="212"/>
      <c r="AJ18" s="212"/>
      <c r="AK18" s="213"/>
      <c r="AL18" s="136"/>
      <c r="AM18" s="211"/>
      <c r="AN18" s="212"/>
      <c r="AO18" s="213"/>
    </row>
    <row r="19" spans="1:41" ht="30" customHeight="1">
      <c r="A19" s="70" t="s">
        <v>28</v>
      </c>
      <c r="B19" s="214"/>
      <c r="C19" s="215"/>
      <c r="D19" s="216"/>
      <c r="E19" s="552"/>
      <c r="F19" s="216"/>
      <c r="G19" s="558"/>
      <c r="H19" s="217"/>
      <c r="I19" s="416"/>
      <c r="J19" s="132"/>
      <c r="K19" s="547"/>
      <c r="L19" s="420"/>
      <c r="M19" s="218"/>
      <c r="N19" s="217"/>
      <c r="O19" s="144"/>
      <c r="P19" s="203"/>
      <c r="Q19" s="145"/>
      <c r="R19" s="259"/>
      <c r="S19" s="260"/>
      <c r="T19" s="261"/>
      <c r="U19" s="460"/>
      <c r="V19" s="119"/>
      <c r="W19" s="150"/>
      <c r="X19" s="222"/>
      <c r="Y19" s="223"/>
      <c r="Z19" s="516"/>
      <c r="AA19" s="125"/>
      <c r="AB19" s="258"/>
      <c r="AC19" s="211"/>
      <c r="AD19" s="212"/>
      <c r="AE19" s="212"/>
      <c r="AF19" s="213"/>
      <c r="AG19" s="199"/>
      <c r="AH19" s="211"/>
      <c r="AI19" s="212"/>
      <c r="AJ19" s="212"/>
      <c r="AK19" s="213"/>
      <c r="AL19" s="136"/>
      <c r="AM19" s="211"/>
      <c r="AN19" s="212"/>
      <c r="AO19" s="213"/>
    </row>
    <row r="20" spans="1:41" ht="30" customHeight="1">
      <c r="A20" s="73" t="s">
        <v>31</v>
      </c>
      <c r="B20" s="224">
        <v>0</v>
      </c>
      <c r="C20" s="225">
        <v>161</v>
      </c>
      <c r="D20" s="226">
        <f>SUM(B20:C20)</f>
        <v>161</v>
      </c>
      <c r="E20" s="553" t="str">
        <f t="shared" si="0"/>
        <v/>
      </c>
      <c r="F20" s="224">
        <v>2</v>
      </c>
      <c r="G20" s="559" t="str">
        <f t="shared" si="1"/>
        <v/>
      </c>
      <c r="H20" s="227">
        <f>SUM(D20:F20)</f>
        <v>163</v>
      </c>
      <c r="I20" s="416"/>
      <c r="J20" s="572">
        <v>4</v>
      </c>
      <c r="K20" s="550" t="str">
        <f t="shared" ref="K20:K21" si="2">IF(AO20=1,"?","")</f>
        <v/>
      </c>
      <c r="L20" s="420"/>
      <c r="M20" s="228" t="str">
        <f>IF(AD20=1,Warning1,IF(AE20=1,Warning2_for_Control,""))</f>
        <v/>
      </c>
      <c r="N20" s="229" t="str">
        <f>IF(AI20=1,Warning1,IF(AJ20=1,Warning2_for_Control,""))</f>
        <v/>
      </c>
      <c r="O20" s="228" t="str">
        <f>IF(AM20=1,Warning1,IF(AN20=1,Warning2_for_RUK_Control,""))</f>
        <v/>
      </c>
      <c r="P20" s="437"/>
      <c r="Q20" s="145"/>
      <c r="R20" s="372">
        <f>VLOOKUP($AB20,Early_Stats,VLOOKUP('Early Statistics 2014-15'!$C$2,Inst_Tables,3,FALSE),FALSE)</f>
        <v>163</v>
      </c>
      <c r="S20" s="262">
        <f>VLOOKUP($AB20,Early_Stats,VLOOKUP('Early Statistics 2014-15'!$C$2,Inst_Tables,4,FALSE),FALSE)</f>
        <v>1.5</v>
      </c>
      <c r="T20" s="231">
        <f>SUM(R20:S20)</f>
        <v>164.5</v>
      </c>
      <c r="U20" s="496">
        <f>VLOOKUP($AB20,Early_Stats,VLOOKUP('Early Statistics 2014-15'!$C$2,Inst_Tables,5,FALSE),FALSE)</f>
        <v>4</v>
      </c>
      <c r="V20" s="119"/>
      <c r="W20" s="150"/>
      <c r="X20" s="263">
        <f>IF(R20&gt;0,(D20-R20)/R20,"")</f>
        <v>-1.2269938650306749E-2</v>
      </c>
      <c r="Y20" s="264">
        <f>IF(S20&gt;0,(F20-S20)/S20,"")</f>
        <v>0.33333333333333331</v>
      </c>
      <c r="Z20" s="505">
        <f>IF(U20&gt;0,(J20-U20)/U20,"")</f>
        <v>0</v>
      </c>
      <c r="AA20" s="194"/>
      <c r="AB20" s="370">
        <v>5</v>
      </c>
      <c r="AC20" s="196">
        <f>IF(AND(MAX(D20,R20)&gt;0,MIN(D20,R20)=0),1,0)</f>
        <v>0</v>
      </c>
      <c r="AD20" s="197">
        <f>IF(ABS(D20-R20)&gt;=5,AC20,0)</f>
        <v>0</v>
      </c>
      <c r="AE20" s="197">
        <f>IF(X20&lt;&gt;"",IF(AND(MIN(D20,R20)&gt;0,ABS(D20-R20)&gt;=Control_FTE_Tol,ABS(X20)&gt;=Control_Per_Tol),1,0),0)</f>
        <v>0</v>
      </c>
      <c r="AF20" s="198">
        <f>IF(SUM(AD20,AE20)&gt;0,1,0)</f>
        <v>0</v>
      </c>
      <c r="AG20" s="199"/>
      <c r="AH20" s="196">
        <f>IF(AND(MAX(F20,S20)&gt;0,OR(MIN(F20,S20)=0,F20="")),1,0)</f>
        <v>0</v>
      </c>
      <c r="AI20" s="197">
        <f>IF(ABS(F20-S20)&gt;=5,AH20,0)</f>
        <v>0</v>
      </c>
      <c r="AJ20" s="197">
        <f>IF(F20&lt;&gt;"",IF(Y20&lt;&gt;"",IF(AND(MIN(F20,S20)&gt;0,ABS(F20-S20)&gt;=Control_FTE_Tol,ABS(Y20)&gt;=Control_Per_Tol),1,0),0),0)</f>
        <v>0</v>
      </c>
      <c r="AK20" s="198">
        <f>IF(SUM(AI20,AJ20)&gt;0,1,0)</f>
        <v>0</v>
      </c>
      <c r="AL20" s="136"/>
      <c r="AM20" s="196">
        <f>IF(AND(MAX(J20,U20)&gt;0,OR(MIN(J20,U20)=0,J20="")),1,0)</f>
        <v>0</v>
      </c>
      <c r="AN20" s="197">
        <f>IF(J20&lt;&gt;"",IF(U20&lt;&gt;"",IF(AND(MIN(J20,U20)&gt;0,ABS(J20-U20)&gt;=RUK_Control_FTE_Tol),1,0),0),0)</f>
        <v>0</v>
      </c>
      <c r="AO20" s="198">
        <f>IF(SUM(AM20,AN20)&gt;0,1,0)</f>
        <v>0</v>
      </c>
    </row>
    <row r="21" spans="1:41" ht="30" customHeight="1">
      <c r="A21" s="73" t="s">
        <v>32</v>
      </c>
      <c r="B21" s="224">
        <v>0</v>
      </c>
      <c r="C21" s="225">
        <v>154</v>
      </c>
      <c r="D21" s="226">
        <f>SUM(B21:C21)</f>
        <v>154</v>
      </c>
      <c r="E21" s="553" t="str">
        <f t="shared" si="0"/>
        <v/>
      </c>
      <c r="F21" s="224">
        <v>0</v>
      </c>
      <c r="G21" s="559" t="str">
        <f t="shared" si="1"/>
        <v/>
      </c>
      <c r="H21" s="227">
        <f>SUM(D21:F21)</f>
        <v>154</v>
      </c>
      <c r="I21" s="416"/>
      <c r="J21" s="572">
        <v>6</v>
      </c>
      <c r="K21" s="550" t="str">
        <f t="shared" si="2"/>
        <v/>
      </c>
      <c r="L21" s="420"/>
      <c r="M21" s="228" t="str">
        <f>IF(AD21=1,Warning1,IF(AE21=1,Warning2_for_Control,""))</f>
        <v/>
      </c>
      <c r="N21" s="229" t="str">
        <f>IF(AI21=1,Warning1,IF(AJ21=1,Warning2_for_Control,""))</f>
        <v/>
      </c>
      <c r="O21" s="228" t="str">
        <f>IF(AM21=1,Warning1,IF(AN21=1,Warning2_for_RUK_Control,""))</f>
        <v/>
      </c>
      <c r="P21" s="437"/>
      <c r="Q21" s="145"/>
      <c r="R21" s="373">
        <f>VLOOKUP($AB21,Early_Stats,VLOOKUP('Early Statistics 2014-15'!$C$2,Inst_Tables,3,FALSE),FALSE)</f>
        <v>157</v>
      </c>
      <c r="S21" s="236">
        <f>VLOOKUP($AB21,Early_Stats,VLOOKUP('Early Statistics 2014-15'!$C$2,Inst_Tables,4,FALSE),FALSE)</f>
        <v>0</v>
      </c>
      <c r="T21" s="237">
        <f>SUM(R21:S21)</f>
        <v>157</v>
      </c>
      <c r="U21" s="496">
        <f>VLOOKUP($AB21,Early_Stats,VLOOKUP('Early Statistics 2014-15'!$C$2,Inst_Tables,5,FALSE),FALSE)</f>
        <v>7</v>
      </c>
      <c r="V21" s="119"/>
      <c r="W21" s="150"/>
      <c r="X21" s="232">
        <f>IF(R21&gt;0,(D21-R21)/R21,"")</f>
        <v>-1.9108280254777069E-2</v>
      </c>
      <c r="Y21" s="233" t="str">
        <f t="shared" ref="Y21:Y22" si="3">IF(S21&gt;0,(F21-S21)/S21,"")</f>
        <v/>
      </c>
      <c r="Z21" s="505">
        <f>IF(U21&gt;0,(J21-U21)/U21,"")</f>
        <v>-0.14285714285714285</v>
      </c>
      <c r="AA21" s="194"/>
      <c r="AB21" s="370">
        <v>6</v>
      </c>
      <c r="AC21" s="196">
        <f>IF(AND(MAX(D21,R21)&gt;0,MIN(D21,R21)=0),1,0)</f>
        <v>0</v>
      </c>
      <c r="AD21" s="197">
        <f>IF(ABS(D21-R21)&gt;=5,AC21,0)</f>
        <v>0</v>
      </c>
      <c r="AE21" s="197">
        <f>IF(X21&lt;&gt;"",IF(AND(MIN(D21,R21)&gt;0,ABS(D21-R21)&gt;=Control_FTE_Tol,ABS(X21)&gt;=Control_Per_Tol),1,0),0)</f>
        <v>0</v>
      </c>
      <c r="AF21" s="198">
        <f>IF(SUM(AD21,AE21)&gt;0,1,0)</f>
        <v>0</v>
      </c>
      <c r="AG21" s="199"/>
      <c r="AH21" s="196">
        <f>IF(AND(MAX(F21,S21)&gt;0,OR(MIN(F21,S21)=0,F21="")),1,0)</f>
        <v>0</v>
      </c>
      <c r="AI21" s="197">
        <f>IF(ABS(F21-S21)&gt;=5,AH21,0)</f>
        <v>0</v>
      </c>
      <c r="AJ21" s="197">
        <f>IF(F21&lt;&gt;"",IF(Y21&lt;&gt;"",IF(AND(MIN(F21,S21)&gt;0,ABS(F21-S21)&gt;=Control_FTE_Tol,ABS(Y21)&gt;=Control_Per_Tol),1,0),0),0)</f>
        <v>0</v>
      </c>
      <c r="AK21" s="198">
        <f>IF(SUM(AI21,AJ21)&gt;0,1,0)</f>
        <v>0</v>
      </c>
      <c r="AL21" s="136"/>
      <c r="AM21" s="196">
        <f>IF(AND(MAX(J21,U21)&gt;0,OR(MIN(J21,U21)=0,J21="")),1,0)</f>
        <v>0</v>
      </c>
      <c r="AN21" s="197">
        <f>IF(J21&lt;&gt;"",IF(U21&lt;&gt;"",IF(AND(MIN(J21,U21)&gt;0,ABS(J21-U21)&gt;=RUK_Control_FTE_Tol),1,0),0),0)</f>
        <v>0</v>
      </c>
      <c r="AO21" s="198">
        <f>IF(SUM(AM21,AN21)&gt;0,1,0)</f>
        <v>0</v>
      </c>
    </row>
    <row r="22" spans="1:41" ht="30" customHeight="1">
      <c r="A22" s="70" t="s">
        <v>30</v>
      </c>
      <c r="B22" s="224">
        <v>0</v>
      </c>
      <c r="C22" s="225">
        <v>58</v>
      </c>
      <c r="D22" s="226">
        <f>SUM(B22:C22)</f>
        <v>58</v>
      </c>
      <c r="E22" s="553" t="str">
        <f t="shared" si="0"/>
        <v/>
      </c>
      <c r="F22" s="224">
        <v>374.6</v>
      </c>
      <c r="G22" s="559" t="str">
        <f t="shared" si="1"/>
        <v>?</v>
      </c>
      <c r="H22" s="227">
        <f>SUM(D22:F22)</f>
        <v>432.6</v>
      </c>
      <c r="I22" s="416"/>
      <c r="J22" s="132"/>
      <c r="K22" s="547"/>
      <c r="L22" s="420"/>
      <c r="M22" s="228" t="str">
        <f>IF(AD22=1,Warning1,IF(AE22=1,Warning2_for_Non_Control,""))</f>
        <v/>
      </c>
      <c r="N22" s="229" t="str">
        <f>IF(AI22=1,Warning1,IF(AJ22=1,Warning2_for_Non_Control,""))</f>
        <v>At least 20 FTE and 5% difference between Final Figures and Early Statistics</v>
      </c>
      <c r="O22" s="440"/>
      <c r="P22" s="437"/>
      <c r="Q22" s="145"/>
      <c r="R22" s="373">
        <f>VLOOKUP($AB22,Early_Stats,VLOOKUP('Early Statistics 2014-15'!$C$2,Inst_Tables,3,FALSE),FALSE)</f>
        <v>56.5</v>
      </c>
      <c r="S22" s="236">
        <f>VLOOKUP($AB22,Early_Stats,VLOOKUP('Early Statistics 2014-15'!$C$2,Inst_Tables,4,FALSE),FALSE)</f>
        <v>307.86833300000018</v>
      </c>
      <c r="T22" s="237">
        <f>SUM(R22:S22)</f>
        <v>364.36833300000018</v>
      </c>
      <c r="U22" s="459"/>
      <c r="V22" s="119"/>
      <c r="W22" s="150"/>
      <c r="X22" s="232">
        <f>IF(R22&gt;0,(D22-R22)/R22,"")</f>
        <v>2.6548672566371681E-2</v>
      </c>
      <c r="Y22" s="233">
        <f t="shared" si="3"/>
        <v>0.21675391668164781</v>
      </c>
      <c r="Z22" s="517"/>
      <c r="AA22" s="194"/>
      <c r="AB22" s="370">
        <v>7</v>
      </c>
      <c r="AC22" s="196">
        <f>IF(AND(MAX(D22,R22)&gt;0,MIN(D22,R22)=0),1,0)</f>
        <v>0</v>
      </c>
      <c r="AD22" s="197">
        <f>IF(ABS(D22-R22)&gt;=5,AC22,0)</f>
        <v>0</v>
      </c>
      <c r="AE22" s="197">
        <f>IF(X22&lt;&gt;"",IF(AND(MIN(D22,R22)&gt;0,ABS(D22-R22)&gt;=Non_Control_FTE_Tol,ABS(X22)&gt;=Non_Control_Per_Tol),1,0),0)</f>
        <v>0</v>
      </c>
      <c r="AF22" s="198">
        <f>IF(SUM(AD22,AE22)&gt;0,1,0)</f>
        <v>0</v>
      </c>
      <c r="AG22" s="199"/>
      <c r="AH22" s="196">
        <f>IF(AND(MAX(F22,S22)&gt;0,OR(MIN(F22,S22)=0,F22="")),1,0)</f>
        <v>0</v>
      </c>
      <c r="AI22" s="197">
        <f>IF(ABS(F22-S22)&gt;=5,AH22,0)</f>
        <v>0</v>
      </c>
      <c r="AJ22" s="197">
        <f>IF(F22&lt;&gt;"",IF(Y22&lt;&gt;"",IF(AND(MIN(F22,S22)&gt;0,ABS(F22-S22)&gt;=Non_Control_FTE_Tol,ABS(Y22)&gt;=Non_Control_Per_Tol),1,0),0),0)</f>
        <v>1</v>
      </c>
      <c r="AK22" s="198">
        <f>IF(SUM(AI22,AJ22)&gt;0,1,0)</f>
        <v>1</v>
      </c>
      <c r="AL22" s="136"/>
      <c r="AM22" s="196"/>
      <c r="AN22" s="197"/>
      <c r="AO22" s="198"/>
    </row>
    <row r="23" spans="1:41" ht="35.1" customHeight="1" thickBot="1">
      <c r="A23" s="238" t="s">
        <v>3</v>
      </c>
      <c r="B23" s="239">
        <f>SUM(B20:B22)</f>
        <v>0</v>
      </c>
      <c r="C23" s="240">
        <f>SUM(C20:C22)</f>
        <v>373</v>
      </c>
      <c r="D23" s="239">
        <f>SUM(D20:D22)</f>
        <v>373</v>
      </c>
      <c r="E23" s="555"/>
      <c r="F23" s="239">
        <f>SUM(F20:F22)</f>
        <v>376.6</v>
      </c>
      <c r="G23" s="561"/>
      <c r="H23" s="265">
        <f>SUM(H20:H22)</f>
        <v>749.6</v>
      </c>
      <c r="I23" s="416"/>
      <c r="J23" s="428"/>
      <c r="K23" s="547"/>
      <c r="L23" s="420"/>
      <c r="M23" s="266"/>
      <c r="N23" s="267"/>
      <c r="O23" s="144"/>
      <c r="P23" s="203"/>
      <c r="Q23" s="145"/>
      <c r="R23" s="494">
        <f>SUM(R20:R22)</f>
        <v>376.5</v>
      </c>
      <c r="S23" s="495">
        <f>SUM(S20:S22)</f>
        <v>309.36833300000018</v>
      </c>
      <c r="T23" s="247">
        <f>SUM(T20:T22)</f>
        <v>685.86833300000012</v>
      </c>
      <c r="U23" s="461"/>
      <c r="V23" s="119"/>
      <c r="W23" s="150"/>
      <c r="X23" s="269"/>
      <c r="Y23" s="270"/>
      <c r="Z23" s="518"/>
      <c r="AA23" s="125"/>
      <c r="AB23" s="195"/>
      <c r="AC23" s="211"/>
      <c r="AD23" s="212"/>
      <c r="AE23" s="212"/>
      <c r="AF23" s="213"/>
      <c r="AG23" s="199"/>
      <c r="AH23" s="211"/>
      <c r="AI23" s="212"/>
      <c r="AJ23" s="212"/>
      <c r="AK23" s="213"/>
      <c r="AL23" s="136"/>
      <c r="AM23" s="211"/>
      <c r="AN23" s="212"/>
      <c r="AO23" s="213"/>
    </row>
    <row r="24" spans="1:41" ht="35.1" customHeight="1">
      <c r="A24" s="271" t="s">
        <v>17</v>
      </c>
      <c r="B24" s="272"/>
      <c r="C24" s="254"/>
      <c r="D24" s="255"/>
      <c r="E24" s="552"/>
      <c r="F24" s="203"/>
      <c r="G24" s="558"/>
      <c r="H24" s="144"/>
      <c r="I24" s="416"/>
      <c r="J24" s="132"/>
      <c r="K24" s="547"/>
      <c r="L24" s="420"/>
      <c r="M24" s="204"/>
      <c r="N24" s="205"/>
      <c r="O24" s="204"/>
      <c r="P24" s="203"/>
      <c r="Q24" s="145"/>
      <c r="R24" s="273"/>
      <c r="S24" s="274"/>
      <c r="T24" s="275"/>
      <c r="U24" s="460"/>
      <c r="V24" s="119"/>
      <c r="W24" s="150"/>
      <c r="X24" s="209"/>
      <c r="Y24" s="210"/>
      <c r="Z24" s="503"/>
      <c r="AA24" s="125"/>
      <c r="AB24" s="258"/>
      <c r="AC24" s="211"/>
      <c r="AD24" s="212"/>
      <c r="AE24" s="212"/>
      <c r="AF24" s="213"/>
      <c r="AG24" s="199"/>
      <c r="AH24" s="211"/>
      <c r="AI24" s="212"/>
      <c r="AJ24" s="212"/>
      <c r="AK24" s="213"/>
      <c r="AL24" s="136"/>
      <c r="AM24" s="211"/>
      <c r="AN24" s="212"/>
      <c r="AO24" s="213"/>
    </row>
    <row r="25" spans="1:41" ht="30" customHeight="1">
      <c r="A25" s="276" t="s">
        <v>28</v>
      </c>
      <c r="B25" s="276"/>
      <c r="C25" s="215"/>
      <c r="D25" s="203"/>
      <c r="E25" s="552"/>
      <c r="F25" s="203"/>
      <c r="G25" s="558"/>
      <c r="H25" s="144"/>
      <c r="I25" s="416"/>
      <c r="J25" s="132"/>
      <c r="K25" s="547"/>
      <c r="L25" s="420"/>
      <c r="M25" s="218"/>
      <c r="N25" s="144"/>
      <c r="O25" s="218"/>
      <c r="P25" s="203"/>
      <c r="Q25" s="145"/>
      <c r="R25" s="273"/>
      <c r="S25" s="274"/>
      <c r="T25" s="275"/>
      <c r="U25" s="460"/>
      <c r="V25" s="119"/>
      <c r="W25" s="150"/>
      <c r="X25" s="222"/>
      <c r="Y25" s="223"/>
      <c r="Z25" s="503"/>
      <c r="AA25" s="125"/>
      <c r="AB25" s="258"/>
      <c r="AC25" s="211"/>
      <c r="AD25" s="212"/>
      <c r="AE25" s="212"/>
      <c r="AF25" s="213"/>
      <c r="AG25" s="199"/>
      <c r="AH25" s="211"/>
      <c r="AI25" s="212"/>
      <c r="AJ25" s="212"/>
      <c r="AK25" s="213"/>
      <c r="AL25" s="136"/>
      <c r="AM25" s="211"/>
      <c r="AN25" s="212"/>
      <c r="AO25" s="213"/>
    </row>
    <row r="26" spans="1:41" ht="30" customHeight="1">
      <c r="A26" s="277" t="s">
        <v>33</v>
      </c>
      <c r="B26" s="277"/>
      <c r="C26" s="278"/>
      <c r="D26" s="203"/>
      <c r="E26" s="552"/>
      <c r="F26" s="203"/>
      <c r="G26" s="558"/>
      <c r="H26" s="144"/>
      <c r="I26" s="416"/>
      <c r="J26" s="132"/>
      <c r="K26" s="547"/>
      <c r="L26" s="420"/>
      <c r="M26" s="218"/>
      <c r="N26" s="217"/>
      <c r="O26" s="218"/>
      <c r="P26" s="203"/>
      <c r="Q26" s="145"/>
      <c r="R26" s="273"/>
      <c r="S26" s="274"/>
      <c r="T26" s="279"/>
      <c r="U26" s="460"/>
      <c r="V26" s="119"/>
      <c r="W26" s="150"/>
      <c r="X26" s="222"/>
      <c r="Y26" s="223"/>
      <c r="Z26" s="503"/>
      <c r="AA26" s="125"/>
      <c r="AB26" s="258"/>
      <c r="AC26" s="211"/>
      <c r="AD26" s="212"/>
      <c r="AE26" s="212"/>
      <c r="AF26" s="213"/>
      <c r="AG26" s="199"/>
      <c r="AH26" s="211"/>
      <c r="AI26" s="212"/>
      <c r="AJ26" s="212"/>
      <c r="AK26" s="213"/>
      <c r="AL26" s="136"/>
      <c r="AM26" s="211"/>
      <c r="AN26" s="212"/>
      <c r="AO26" s="213"/>
    </row>
    <row r="27" spans="1:41" ht="30" customHeight="1">
      <c r="A27" s="280" t="s">
        <v>24</v>
      </c>
      <c r="B27" s="281">
        <v>163</v>
      </c>
      <c r="C27" s="282">
        <v>498</v>
      </c>
      <c r="D27" s="226">
        <f>SUM(B27:C27)</f>
        <v>661</v>
      </c>
      <c r="E27" s="553" t="str">
        <f t="shared" si="0"/>
        <v/>
      </c>
      <c r="F27" s="224">
        <v>0</v>
      </c>
      <c r="G27" s="559" t="str">
        <f t="shared" si="1"/>
        <v/>
      </c>
      <c r="H27" s="227">
        <f>SUM(D27:F27)</f>
        <v>661</v>
      </c>
      <c r="I27" s="416"/>
      <c r="J27" s="572">
        <v>60</v>
      </c>
      <c r="K27" s="550" t="str">
        <f t="shared" ref="K27:K30" si="4">IF(AO27=1,"?","")</f>
        <v/>
      </c>
      <c r="L27" s="420"/>
      <c r="M27" s="228" t="str">
        <f>IF(AD27=1,Warning1,IF(AE27=1,Warning2_for_Control,""))</f>
        <v/>
      </c>
      <c r="N27" s="229" t="str">
        <f>IF(AI27=1,Warning1,IF(AJ27=1,Warning2_for_Control,""))</f>
        <v/>
      </c>
      <c r="O27" s="228" t="str">
        <f>IF(AM27=1,Warning1,IF(AN27=1,Warning2_for_RUK_Control,""))</f>
        <v/>
      </c>
      <c r="P27" s="437"/>
      <c r="Q27" s="145"/>
      <c r="R27" s="235">
        <f>VLOOKUP($AB27,Early_Stats,VLOOKUP('Early Statistics 2014-15'!$C$2,Inst_Tables,3,FALSE),FALSE)</f>
        <v>660</v>
      </c>
      <c r="S27" s="236">
        <f>VLOOKUP($AB27,Early_Stats,VLOOKUP('Early Statistics 2014-15'!$C$2,Inst_Tables,4,FALSE),FALSE)</f>
        <v>0</v>
      </c>
      <c r="T27" s="237">
        <f>SUM(R27:S27)</f>
        <v>660</v>
      </c>
      <c r="U27" s="496">
        <f>VLOOKUP($AB27,Early_Stats,VLOOKUP('Early Statistics 2014-15'!$C$2,Inst_Tables,5,FALSE),FALSE)</f>
        <v>60</v>
      </c>
      <c r="V27" s="119"/>
      <c r="W27" s="150"/>
      <c r="X27" s="263">
        <f>IF(R27&gt;0,(D27-R27)/R27,"")</f>
        <v>1.5151515151515152E-3</v>
      </c>
      <c r="Y27" s="264" t="str">
        <f t="shared" ref="Y27:Y30" si="5">IF(S27&gt;0,(F27-S27)/S27,"")</f>
        <v/>
      </c>
      <c r="Z27" s="505">
        <f t="shared" ref="Z27:Z30" si="6">IF(U27&gt;0,(J27-U27)/U27,"")</f>
        <v>0</v>
      </c>
      <c r="AA27" s="194"/>
      <c r="AB27" s="370">
        <v>8</v>
      </c>
      <c r="AC27" s="196">
        <f>IF(AND(MAX(D27,R27)&gt;0,MIN(D27,R27)=0),1,0)</f>
        <v>0</v>
      </c>
      <c r="AD27" s="197">
        <f>IF(ABS(D27-R27)&gt;=5,AC27,0)</f>
        <v>0</v>
      </c>
      <c r="AE27" s="197">
        <f>IF(X27&lt;&gt;"",IF(AND(MIN(D27,R27)&gt;0,ABS(D27-R27)&gt;=Control_FTE_Tol,ABS(X27)&gt;=Control_Per_Tol),1,0),0)</f>
        <v>0</v>
      </c>
      <c r="AF27" s="198">
        <f>IF(SUM(AD27,AE27)&gt;0,1,0)</f>
        <v>0</v>
      </c>
      <c r="AG27" s="199"/>
      <c r="AH27" s="196">
        <f>IF(AND(MAX(F27,S27)&gt;0,OR(MIN(F27,S27)=0,F27="")),1,0)</f>
        <v>0</v>
      </c>
      <c r="AI27" s="197">
        <f>IF(ABS(F27-S27)&gt;=5,AH27,0)</f>
        <v>0</v>
      </c>
      <c r="AJ27" s="197">
        <f>IF(F27&lt;&gt;"",IF(Y27&lt;&gt;"",IF(AND(MIN(F27,S27)&gt;0,ABS(F27-S27)&gt;=Control_FTE_Tol,ABS(Y27)&gt;=Control_Per_Tol),1,0),0),0)</f>
        <v>0</v>
      </c>
      <c r="AK27" s="198">
        <f>IF(SUM(AI27,AJ27)&gt;0,1,0)</f>
        <v>0</v>
      </c>
      <c r="AL27" s="136"/>
      <c r="AM27" s="196">
        <f t="shared" ref="AM27:AM30" si="7">IF(AND(MAX(J27,U27)&gt;0,OR(MIN(J27,U27)=0,J27="")),1,0)</f>
        <v>0</v>
      </c>
      <c r="AN27" s="197">
        <f>IF(J27&lt;&gt;"",IF(U27&lt;&gt;"",IF(AND(MIN(J27,U27)&gt;0,ABS(J27-U27)&gt;=RUK_Control_FTE_Tol),1,0),0),0)</f>
        <v>0</v>
      </c>
      <c r="AO27" s="198">
        <f t="shared" ref="AO27:AO30" si="8">IF(SUM(AM27,AN27)&gt;0,1,0)</f>
        <v>0</v>
      </c>
    </row>
    <row r="28" spans="1:41" ht="30" customHeight="1">
      <c r="A28" s="280" t="s">
        <v>25</v>
      </c>
      <c r="B28" s="281">
        <v>37</v>
      </c>
      <c r="C28" s="282">
        <v>268</v>
      </c>
      <c r="D28" s="226">
        <f t="shared" ref="D28:D41" si="9">SUM(B28:C28)</f>
        <v>305</v>
      </c>
      <c r="E28" s="553" t="str">
        <f t="shared" si="0"/>
        <v/>
      </c>
      <c r="F28" s="224">
        <v>0</v>
      </c>
      <c r="G28" s="559" t="str">
        <f t="shared" si="1"/>
        <v/>
      </c>
      <c r="H28" s="227">
        <f>SUM(D28:F28)</f>
        <v>305</v>
      </c>
      <c r="I28" s="416"/>
      <c r="J28" s="572">
        <v>26</v>
      </c>
      <c r="K28" s="550" t="str">
        <f t="shared" si="4"/>
        <v/>
      </c>
      <c r="L28" s="420"/>
      <c r="M28" s="228" t="str">
        <f>IF(AD28=1,Warning1,IF(AE28=1,Warning2_for_Control,""))</f>
        <v/>
      </c>
      <c r="N28" s="229" t="str">
        <f>IF(AI28=1,Warning1,IF(AJ28=1,Warning2_for_Control,""))</f>
        <v/>
      </c>
      <c r="O28" s="228" t="str">
        <f>IF(AM28=1,Warning1,IF(AN28=1,Warning2_for_RUK_Control,""))</f>
        <v/>
      </c>
      <c r="P28" s="437"/>
      <c r="Q28" s="145"/>
      <c r="R28" s="235">
        <f>VLOOKUP($AB28,Early_Stats,VLOOKUP('Early Statistics 2014-15'!$C$2,Inst_Tables,3,FALSE),FALSE)</f>
        <v>304</v>
      </c>
      <c r="S28" s="236">
        <f>VLOOKUP($AB28,Early_Stats,VLOOKUP('Early Statistics 2014-15'!$C$2,Inst_Tables,4,FALSE),FALSE)</f>
        <v>0</v>
      </c>
      <c r="T28" s="237">
        <f>SUM(R28:S28)</f>
        <v>304</v>
      </c>
      <c r="U28" s="496">
        <f>VLOOKUP($AB28,Early_Stats,VLOOKUP('Early Statistics 2014-15'!$C$2,Inst_Tables,5,FALSE),FALSE)</f>
        <v>26</v>
      </c>
      <c r="V28" s="119"/>
      <c r="W28" s="150"/>
      <c r="X28" s="232">
        <f>IF(R28&gt;0,(D28-R28)/R28,"")</f>
        <v>3.2894736842105261E-3</v>
      </c>
      <c r="Y28" s="233" t="str">
        <f t="shared" si="5"/>
        <v/>
      </c>
      <c r="Z28" s="505">
        <f t="shared" si="6"/>
        <v>0</v>
      </c>
      <c r="AA28" s="194"/>
      <c r="AB28" s="370">
        <v>9</v>
      </c>
      <c r="AC28" s="196">
        <f>IF(AND(MAX(D28,R28)&gt;0,MIN(D28,R28)=0),1,0)</f>
        <v>0</v>
      </c>
      <c r="AD28" s="197">
        <f>IF(ABS(D28-R28)&gt;=5,AC28,0)</f>
        <v>0</v>
      </c>
      <c r="AE28" s="197">
        <f>IF(X28&lt;&gt;"",IF(AND(MIN(D28,R28)&gt;0,ABS(D28-R28)&gt;=Control_FTE_Tol,ABS(X28)&gt;=Control_Per_Tol),1,0),0)</f>
        <v>0</v>
      </c>
      <c r="AF28" s="198">
        <f>IF(SUM(AD28,AE28)&gt;0,1,0)</f>
        <v>0</v>
      </c>
      <c r="AG28" s="199"/>
      <c r="AH28" s="196">
        <f>IF(AND(MAX(F28,S28)&gt;0,OR(MIN(F28,S28)=0,F28="")),1,0)</f>
        <v>0</v>
      </c>
      <c r="AI28" s="197">
        <f>IF(ABS(F28-S28)&gt;=5,AH28,0)</f>
        <v>0</v>
      </c>
      <c r="AJ28" s="197">
        <f>IF(F28&lt;&gt;"",IF(Y28&lt;&gt;"",IF(AND(MIN(F28,S28)&gt;0,ABS(F28-S28)&gt;=Control_FTE_Tol,ABS(Y28)&gt;=Control_Per_Tol),1,0),0),0)</f>
        <v>0</v>
      </c>
      <c r="AK28" s="198">
        <f>IF(SUM(AI28,AJ28)&gt;0,1,0)</f>
        <v>0</v>
      </c>
      <c r="AL28" s="136"/>
      <c r="AM28" s="196">
        <f t="shared" si="7"/>
        <v>0</v>
      </c>
      <c r="AN28" s="197">
        <f>IF(J28&lt;&gt;"",IF(U28&lt;&gt;"",IF(AND(MIN(J28,U28)&gt;0,ABS(J28-U28)&gt;=RUK_Control_FTE_Tol),1,0),0),0)</f>
        <v>0</v>
      </c>
      <c r="AO28" s="198">
        <f t="shared" si="8"/>
        <v>0</v>
      </c>
    </row>
    <row r="29" spans="1:41" ht="30" customHeight="1">
      <c r="A29" s="280" t="s">
        <v>8</v>
      </c>
      <c r="B29" s="281">
        <v>2</v>
      </c>
      <c r="C29" s="282">
        <v>315</v>
      </c>
      <c r="D29" s="226">
        <f t="shared" si="9"/>
        <v>317</v>
      </c>
      <c r="E29" s="553" t="str">
        <f t="shared" si="0"/>
        <v/>
      </c>
      <c r="F29" s="224">
        <v>0</v>
      </c>
      <c r="G29" s="559" t="str">
        <f t="shared" si="1"/>
        <v/>
      </c>
      <c r="H29" s="227">
        <f>SUM(D29:F29)</f>
        <v>317</v>
      </c>
      <c r="I29" s="416"/>
      <c r="J29" s="572">
        <v>118</v>
      </c>
      <c r="K29" s="550" t="str">
        <f t="shared" si="4"/>
        <v/>
      </c>
      <c r="L29" s="420"/>
      <c r="M29" s="228" t="str">
        <f>IF(AD29=1,Warning1,IF(AE29=1,Warning2_for_Control,""))</f>
        <v/>
      </c>
      <c r="N29" s="229" t="str">
        <f>IF(AI29=1,Warning1,IF(AJ29=1,Warning2_for_Control,""))</f>
        <v/>
      </c>
      <c r="O29" s="228" t="str">
        <f>IF(AM29=1,Warning1,IF(AN29=1,Warning2_for_RUK_Control,""))</f>
        <v/>
      </c>
      <c r="P29" s="437"/>
      <c r="Q29" s="145"/>
      <c r="R29" s="235">
        <f>VLOOKUP($AB29,Early_Stats,VLOOKUP('Early Statistics 2014-15'!$C$2,Inst_Tables,3,FALSE),FALSE)</f>
        <v>317</v>
      </c>
      <c r="S29" s="236">
        <f>VLOOKUP($AB29,Early_Stats,VLOOKUP('Early Statistics 2014-15'!$C$2,Inst_Tables,4,FALSE),FALSE)</f>
        <v>0</v>
      </c>
      <c r="T29" s="237">
        <f>SUM(R29:S29)</f>
        <v>317</v>
      </c>
      <c r="U29" s="496">
        <f>VLOOKUP($AB29,Early_Stats,VLOOKUP('Early Statistics 2014-15'!$C$2,Inst_Tables,5,FALSE),FALSE)</f>
        <v>118</v>
      </c>
      <c r="V29" s="119"/>
      <c r="W29" s="150"/>
      <c r="X29" s="232">
        <f>IF(R29&gt;0,(D29-R29)/R29,"")</f>
        <v>0</v>
      </c>
      <c r="Y29" s="233" t="str">
        <f t="shared" si="5"/>
        <v/>
      </c>
      <c r="Z29" s="505">
        <f t="shared" si="6"/>
        <v>0</v>
      </c>
      <c r="AA29" s="194"/>
      <c r="AB29" s="370">
        <v>10</v>
      </c>
      <c r="AC29" s="196">
        <f>IF(AND(MAX(D29,R29)&gt;0,MIN(D29,R29)=0),1,0)</f>
        <v>0</v>
      </c>
      <c r="AD29" s="197">
        <f>IF(ABS(D29-R29)&gt;=5,AC29,0)</f>
        <v>0</v>
      </c>
      <c r="AE29" s="197">
        <f>IF(X29&lt;&gt;"",IF(AND(MIN(D29,R29)&gt;0,ABS(D29-R29)&gt;=Control_FTE_Tol,ABS(X29)&gt;=Control_Per_Tol),1,0),0)</f>
        <v>0</v>
      </c>
      <c r="AF29" s="198">
        <f>IF(SUM(AD29,AE29)&gt;0,1,0)</f>
        <v>0</v>
      </c>
      <c r="AG29" s="199"/>
      <c r="AH29" s="196">
        <f>IF(AND(MAX(F29,S29)&gt;0,OR(MIN(F29,S29)=0,F29="")),1,0)</f>
        <v>0</v>
      </c>
      <c r="AI29" s="197">
        <f>IF(ABS(F29-S29)&gt;=5,AH29,0)</f>
        <v>0</v>
      </c>
      <c r="AJ29" s="197">
        <f>IF(F29&lt;&gt;"",IF(Y29&lt;&gt;"",IF(AND(MIN(F29,S29)&gt;0,ABS(F29-S29)&gt;=Control_FTE_Tol,ABS(Y29)&gt;=Control_Per_Tol),1,0),0),0)</f>
        <v>0</v>
      </c>
      <c r="AK29" s="198">
        <f>IF(SUM(AI29,AJ29)&gt;0,1,0)</f>
        <v>0</v>
      </c>
      <c r="AL29" s="136"/>
      <c r="AM29" s="196">
        <f t="shared" si="7"/>
        <v>0</v>
      </c>
      <c r="AN29" s="197">
        <f>IF(J29&lt;&gt;"",IF(U29&lt;&gt;"",IF(AND(MIN(J29,U29)&gt;0,ABS(J29-U29)&gt;=RUK_Control_FTE_Tol),1,0),0),0)</f>
        <v>0</v>
      </c>
      <c r="AO29" s="198">
        <f t="shared" si="8"/>
        <v>0</v>
      </c>
    </row>
    <row r="30" spans="1:41" ht="30" customHeight="1">
      <c r="A30" s="280" t="s">
        <v>9</v>
      </c>
      <c r="B30" s="281"/>
      <c r="C30" s="282">
        <v>53</v>
      </c>
      <c r="D30" s="226">
        <f>SUM(B30:C30)</f>
        <v>53</v>
      </c>
      <c r="E30" s="553" t="str">
        <f t="shared" si="0"/>
        <v/>
      </c>
      <c r="F30" s="224">
        <v>0</v>
      </c>
      <c r="G30" s="559" t="str">
        <f t="shared" si="1"/>
        <v/>
      </c>
      <c r="H30" s="227">
        <f>SUM(D30:F30)</f>
        <v>53</v>
      </c>
      <c r="I30" s="416"/>
      <c r="J30" s="572">
        <v>14</v>
      </c>
      <c r="K30" s="550" t="str">
        <f t="shared" si="4"/>
        <v/>
      </c>
      <c r="L30" s="420"/>
      <c r="M30" s="228" t="str">
        <f>IF(AD30=1,Warning1,IF(AE30=1,Warning2_for_Control,""))</f>
        <v/>
      </c>
      <c r="N30" s="229" t="str">
        <f>IF(AI30=1,Warning1,IF(AJ30=1,Warning2_for_Control,""))</f>
        <v/>
      </c>
      <c r="O30" s="228" t="str">
        <f>IF(AM30=1,Warning1,IF(AN30=1,Warning2_for_RUK_Control,""))</f>
        <v/>
      </c>
      <c r="P30" s="437"/>
      <c r="Q30" s="145"/>
      <c r="R30" s="235">
        <f>VLOOKUP($AB30,Early_Stats,VLOOKUP('Early Statistics 2014-15'!$C$2,Inst_Tables,3,FALSE),FALSE)</f>
        <v>53</v>
      </c>
      <c r="S30" s="236">
        <f>VLOOKUP($AB30,Early_Stats,VLOOKUP('Early Statistics 2014-15'!$C$2,Inst_Tables,4,FALSE),FALSE)</f>
        <v>0</v>
      </c>
      <c r="T30" s="237">
        <f>SUM(R30:S30)</f>
        <v>53</v>
      </c>
      <c r="U30" s="496">
        <f>VLOOKUP($AB30,Early_Stats,VLOOKUP('Early Statistics 2014-15'!$C$2,Inst_Tables,5,FALSE),FALSE)</f>
        <v>13</v>
      </c>
      <c r="V30" s="119"/>
      <c r="W30" s="150"/>
      <c r="X30" s="232">
        <f>IF(R30&gt;0,(D30-R30)/R30,"")</f>
        <v>0</v>
      </c>
      <c r="Y30" s="233" t="str">
        <f t="shared" si="5"/>
        <v/>
      </c>
      <c r="Z30" s="505">
        <f t="shared" si="6"/>
        <v>7.6923076923076927E-2</v>
      </c>
      <c r="AA30" s="194"/>
      <c r="AB30" s="370">
        <v>11</v>
      </c>
      <c r="AC30" s="196">
        <f>IF(AND(MAX(D30,R30)&gt;0,MIN(D30,R30)=0),1,0)</f>
        <v>0</v>
      </c>
      <c r="AD30" s="197">
        <f>IF(ABS(D30-R30)&gt;=5,AC30,0)</f>
        <v>0</v>
      </c>
      <c r="AE30" s="197">
        <f>IF(X30&lt;&gt;"",IF(AND(MIN(D30,R30)&gt;0,ABS(D30-R30)&gt;=Control_FTE_Tol,ABS(X30)&gt;=Control_Per_Tol),1,0),0)</f>
        <v>0</v>
      </c>
      <c r="AF30" s="198">
        <f>IF(SUM(AD30,AE30)&gt;0,1,0)</f>
        <v>0</v>
      </c>
      <c r="AG30" s="199"/>
      <c r="AH30" s="196">
        <f>IF(AND(MAX(F30,S30)&gt;0,OR(MIN(F30,S30)=0,F30="")),1,0)</f>
        <v>0</v>
      </c>
      <c r="AI30" s="197">
        <f>IF(ABS(F30-S30)&gt;=5,AH30,0)</f>
        <v>0</v>
      </c>
      <c r="AJ30" s="197">
        <f>IF(F30&lt;&gt;"",IF(Y30&lt;&gt;"",IF(AND(MIN(F30,S30)&gt;0,ABS(F30-S30)&gt;=Control_FTE_Tol,ABS(Y30)&gt;=Control_Per_Tol),1,0),0),0)</f>
        <v>0</v>
      </c>
      <c r="AK30" s="198">
        <f>IF(SUM(AI30,AJ30)&gt;0,1,0)</f>
        <v>0</v>
      </c>
      <c r="AL30" s="136"/>
      <c r="AM30" s="196">
        <f t="shared" si="7"/>
        <v>0</v>
      </c>
      <c r="AN30" s="197">
        <f>IF(J30&lt;&gt;"",IF(U30&lt;&gt;"",IF(AND(MIN(J30,U30)&gt;0,ABS(J30-U30)&gt;=RUK_Control_FTE_Tol),1,0),0),0)</f>
        <v>0</v>
      </c>
      <c r="AO30" s="198">
        <f t="shared" si="8"/>
        <v>0</v>
      </c>
    </row>
    <row r="31" spans="1:41" ht="30" customHeight="1">
      <c r="A31" s="277" t="s">
        <v>10</v>
      </c>
      <c r="B31" s="283"/>
      <c r="C31" s="284"/>
      <c r="D31" s="285"/>
      <c r="E31" s="552"/>
      <c r="F31" s="285"/>
      <c r="G31" s="558"/>
      <c r="H31" s="286"/>
      <c r="I31" s="416"/>
      <c r="J31" s="132"/>
      <c r="K31" s="547"/>
      <c r="L31" s="420"/>
      <c r="M31" s="287"/>
      <c r="N31" s="288"/>
      <c r="O31" s="571"/>
      <c r="P31" s="424"/>
      <c r="Q31" s="145"/>
      <c r="R31" s="289"/>
      <c r="S31" s="290"/>
      <c r="T31" s="291"/>
      <c r="U31" s="460"/>
      <c r="V31" s="119"/>
      <c r="W31" s="150"/>
      <c r="X31" s="292"/>
      <c r="Y31" s="293"/>
      <c r="Z31" s="503"/>
      <c r="AA31" s="125"/>
      <c r="AB31" s="195"/>
      <c r="AC31" s="211"/>
      <c r="AD31" s="212"/>
      <c r="AE31" s="212"/>
      <c r="AF31" s="213"/>
      <c r="AG31" s="199"/>
      <c r="AH31" s="211"/>
      <c r="AI31" s="212"/>
      <c r="AJ31" s="212"/>
      <c r="AK31" s="213"/>
      <c r="AL31" s="136"/>
      <c r="AM31" s="211"/>
      <c r="AN31" s="212"/>
      <c r="AO31" s="213"/>
    </row>
    <row r="32" spans="1:41" ht="30" customHeight="1">
      <c r="A32" s="280" t="s">
        <v>34</v>
      </c>
      <c r="B32" s="281">
        <v>2</v>
      </c>
      <c r="C32" s="282">
        <v>560.79999999999995</v>
      </c>
      <c r="D32" s="226">
        <f t="shared" si="9"/>
        <v>562.79999999999995</v>
      </c>
      <c r="E32" s="553" t="str">
        <f t="shared" si="0"/>
        <v/>
      </c>
      <c r="F32" s="224">
        <v>9.1</v>
      </c>
      <c r="G32" s="559" t="str">
        <f t="shared" si="1"/>
        <v/>
      </c>
      <c r="H32" s="227">
        <f>SUM(D32:F32)</f>
        <v>571.9</v>
      </c>
      <c r="I32" s="416"/>
      <c r="J32" s="572">
        <v>6</v>
      </c>
      <c r="K32" s="550" t="str">
        <f t="shared" ref="K32:K35" si="10">IF(AO32=1,"?","")</f>
        <v/>
      </c>
      <c r="L32" s="420"/>
      <c r="M32" s="228" t="str">
        <f>IF(AD32=1,Warning1,IF(AE32=1,Warning2_for_Control,""))</f>
        <v/>
      </c>
      <c r="N32" s="229" t="str">
        <f>IF(AI32=1,Warning1,IF(AJ32=1,Warning2_for_Control,""))</f>
        <v/>
      </c>
      <c r="O32" s="228" t="str">
        <f>IF(AM32=1,Warning1,IF(AN32=1,Warning2_for_RUK_Control,""))</f>
        <v/>
      </c>
      <c r="P32" s="437"/>
      <c r="Q32" s="145"/>
      <c r="R32" s="235">
        <f>VLOOKUP($AB32,Early_Stats,VLOOKUP('Early Statistics 2014-15'!$C$2,Inst_Tables,3,FALSE),FALSE)</f>
        <v>564</v>
      </c>
      <c r="S32" s="236">
        <f>VLOOKUP($AB32,Early_Stats,VLOOKUP('Early Statistics 2014-15'!$C$2,Inst_Tables,4,FALSE),FALSE)</f>
        <v>5.6</v>
      </c>
      <c r="T32" s="237">
        <f>SUM(R32:S32)</f>
        <v>569.6</v>
      </c>
      <c r="U32" s="496">
        <f>VLOOKUP($AB32,Early_Stats,VLOOKUP('Early Statistics 2014-15'!$C$2,Inst_Tables,5,FALSE),FALSE)</f>
        <v>6</v>
      </c>
      <c r="V32" s="119"/>
      <c r="W32" s="150"/>
      <c r="X32" s="294">
        <f>IF(R32&gt;0,(D32-R32)/R32,"")</f>
        <v>-2.1276595744681658E-3</v>
      </c>
      <c r="Y32" s="295">
        <f t="shared" ref="Y32:Y35" si="11">IF(S32&gt;0,(F32-S32)/S32,"")</f>
        <v>0.625</v>
      </c>
      <c r="Z32" s="505">
        <f t="shared" ref="Z32:Z35" si="12">IF(U32&gt;0,(J32-U32)/U32,"")</f>
        <v>0</v>
      </c>
      <c r="AA32" s="194"/>
      <c r="AB32" s="370">
        <v>12</v>
      </c>
      <c r="AC32" s="196">
        <f>IF(AND(MAX(D32,R32)&gt;0,MIN(D32,R32)=0),1,0)</f>
        <v>0</v>
      </c>
      <c r="AD32" s="197">
        <f>IF(ABS(D32-R32)&gt;=5,AC32,0)</f>
        <v>0</v>
      </c>
      <c r="AE32" s="197">
        <f>IF(X32&lt;&gt;"",IF(AND(MIN(D32,R32)&gt;0,ABS(D32-R32)&gt;=Control_FTE_Tol,ABS(X32)&gt;=Control_Per_Tol),1,0),0)</f>
        <v>0</v>
      </c>
      <c r="AF32" s="198">
        <f>IF(SUM(AD32,AE32)&gt;0,1,0)</f>
        <v>0</v>
      </c>
      <c r="AG32" s="199"/>
      <c r="AH32" s="196">
        <f>IF(AND(MAX(F32,S32)&gt;0,OR(MIN(F32,S32)=0,F32="")),1,0)</f>
        <v>0</v>
      </c>
      <c r="AI32" s="197">
        <f>IF(ABS(F32-S32)&gt;=5,AH32,0)</f>
        <v>0</v>
      </c>
      <c r="AJ32" s="197">
        <f>IF(F32&lt;&gt;"",IF(Y32&lt;&gt;"",IF(AND(MIN(F32,S32)&gt;0,ABS(F32-S32)&gt;=Control_FTE_Tol,ABS(Y32)&gt;=Control_Per_Tol),1,0),0),0)</f>
        <v>0</v>
      </c>
      <c r="AK32" s="198">
        <f>IF(SUM(AI32,AJ32)&gt;0,1,0)</f>
        <v>0</v>
      </c>
      <c r="AL32" s="136"/>
      <c r="AM32" s="196">
        <f t="shared" ref="AM32:AM35" si="13">IF(AND(MAX(J32,U32)&gt;0,OR(MIN(J32,U32)=0,J32="")),1,0)</f>
        <v>0</v>
      </c>
      <c r="AN32" s="197">
        <f>IF(J32&lt;&gt;"",IF(U32&lt;&gt;"",IF(AND(MIN(J32,U32)&gt;0,ABS(J32-U32)&gt;=RUK_Control_FTE_Tol),1,0),0),0)</f>
        <v>0</v>
      </c>
      <c r="AO32" s="198">
        <f t="shared" ref="AO32:AO35" si="14">IF(SUM(AM32,AN32)&gt;0,1,0)</f>
        <v>0</v>
      </c>
    </row>
    <row r="33" spans="1:41" ht="30" customHeight="1">
      <c r="A33" s="280" t="s">
        <v>35</v>
      </c>
      <c r="B33" s="281">
        <v>0</v>
      </c>
      <c r="C33" s="282">
        <v>0</v>
      </c>
      <c r="D33" s="226">
        <f t="shared" si="9"/>
        <v>0</v>
      </c>
      <c r="E33" s="553" t="str">
        <f t="shared" si="0"/>
        <v/>
      </c>
      <c r="F33" s="224">
        <v>0</v>
      </c>
      <c r="G33" s="559" t="str">
        <f t="shared" si="1"/>
        <v/>
      </c>
      <c r="H33" s="227">
        <f>SUM(D33:F33)</f>
        <v>0</v>
      </c>
      <c r="I33" s="416"/>
      <c r="J33" s="572">
        <v>0</v>
      </c>
      <c r="K33" s="549" t="str">
        <f t="shared" si="10"/>
        <v/>
      </c>
      <c r="L33" s="420"/>
      <c r="M33" s="228" t="str">
        <f>IF(AD33=1,Warning1,IF(AE33=1,Warning2_for_Control,""))</f>
        <v/>
      </c>
      <c r="N33" s="229" t="str">
        <f>IF(AI33=1,Warning1,IF(AJ33=1,Warning2_for_Control,""))</f>
        <v/>
      </c>
      <c r="O33" s="228" t="str">
        <f>IF(AM33=1,Warning1,IF(AN33=1,Warning2_for_RUK_Control,""))</f>
        <v/>
      </c>
      <c r="P33" s="437"/>
      <c r="Q33" s="145"/>
      <c r="R33" s="235">
        <f>VLOOKUP($AB33,Early_Stats,VLOOKUP('Early Statistics 2014-15'!$C$2,Inst_Tables,3,FALSE),FALSE)</f>
        <v>0</v>
      </c>
      <c r="S33" s="236">
        <f>VLOOKUP($AB33,Early_Stats,VLOOKUP('Early Statistics 2014-15'!$C$2,Inst_Tables,4,FALSE),FALSE)</f>
        <v>0</v>
      </c>
      <c r="T33" s="237">
        <f>SUM(R33:S33)</f>
        <v>0</v>
      </c>
      <c r="U33" s="496">
        <f>VLOOKUP($AB33,Early_Stats,VLOOKUP('Early Statistics 2014-15'!$C$2,Inst_Tables,5,FALSE),FALSE)</f>
        <v>0</v>
      </c>
      <c r="V33" s="119"/>
      <c r="W33" s="150"/>
      <c r="X33" s="232" t="str">
        <f>IF(R33&gt;0,(D33-R33)/R33,"")</f>
        <v/>
      </c>
      <c r="Y33" s="233" t="str">
        <f t="shared" si="11"/>
        <v/>
      </c>
      <c r="Z33" s="505" t="str">
        <f t="shared" si="12"/>
        <v/>
      </c>
      <c r="AA33" s="194"/>
      <c r="AB33" s="370">
        <v>13</v>
      </c>
      <c r="AC33" s="196">
        <f>IF(AND(MAX(D33,R33)&gt;0,MIN(D33,R33)=0),1,0)</f>
        <v>0</v>
      </c>
      <c r="AD33" s="197">
        <f>IF(ABS(D33-R33)&gt;=5,AC33,0)</f>
        <v>0</v>
      </c>
      <c r="AE33" s="197">
        <f>IF(X33&lt;&gt;"",IF(AND(MIN(D33,R33)&gt;0,ABS(D33-R33)&gt;=Control_FTE_Tol,ABS(X33)&gt;=Control_Per_Tol),1,0),0)</f>
        <v>0</v>
      </c>
      <c r="AF33" s="198">
        <f>IF(SUM(AD33,AE33)&gt;0,1,0)</f>
        <v>0</v>
      </c>
      <c r="AG33" s="199"/>
      <c r="AH33" s="196">
        <f>IF(AND(MAX(F33,S33)&gt;0,OR(MIN(F33,S33)=0,F33="")),1,0)</f>
        <v>0</v>
      </c>
      <c r="AI33" s="197">
        <f>IF(ABS(F33-S33)&gt;=5,AH33,0)</f>
        <v>0</v>
      </c>
      <c r="AJ33" s="197">
        <f>IF(F33&lt;&gt;"",IF(Y33&lt;&gt;"",IF(AND(MIN(F33,S33)&gt;0,ABS(F33-S33)&gt;=Control_FTE_Tol,ABS(Y33)&gt;=Control_Per_Tol),1,0),0),0)</f>
        <v>0</v>
      </c>
      <c r="AK33" s="198">
        <f>IF(SUM(AI33,AJ33)&gt;0,1,0)</f>
        <v>0</v>
      </c>
      <c r="AL33" s="136"/>
      <c r="AM33" s="196">
        <f t="shared" si="13"/>
        <v>0</v>
      </c>
      <c r="AN33" s="197">
        <f>IF(J33&lt;&gt;"",IF(U33&lt;&gt;"",IF(AND(MIN(J33,U33)&gt;0,ABS(J33-U33)&gt;=RUK_Control_FTE_Tol),1,0),0),0)</f>
        <v>0</v>
      </c>
      <c r="AO33" s="198">
        <f t="shared" si="14"/>
        <v>0</v>
      </c>
    </row>
    <row r="34" spans="1:41" ht="30" customHeight="1">
      <c r="A34" s="280" t="s">
        <v>36</v>
      </c>
      <c r="B34" s="281">
        <v>0</v>
      </c>
      <c r="C34" s="282">
        <v>0</v>
      </c>
      <c r="D34" s="226">
        <f t="shared" si="9"/>
        <v>0</v>
      </c>
      <c r="E34" s="553" t="str">
        <f t="shared" si="0"/>
        <v/>
      </c>
      <c r="F34" s="224">
        <v>0</v>
      </c>
      <c r="G34" s="559" t="str">
        <f t="shared" si="1"/>
        <v/>
      </c>
      <c r="H34" s="227">
        <f>SUM(D34:F34)</f>
        <v>0</v>
      </c>
      <c r="I34" s="416"/>
      <c r="J34" s="572">
        <v>0</v>
      </c>
      <c r="K34" s="549" t="str">
        <f t="shared" si="10"/>
        <v/>
      </c>
      <c r="L34" s="420"/>
      <c r="M34" s="228" t="str">
        <f>IF(AD34=1,Warning1,IF(AE34=1,Warning2_for_Control,""))</f>
        <v/>
      </c>
      <c r="N34" s="229" t="str">
        <f>IF(AI34=1,Warning1,IF(AJ34=1,Warning2_for_Control,""))</f>
        <v/>
      </c>
      <c r="O34" s="228" t="str">
        <f>IF(AM34=1,Warning1,IF(AN34=1,Warning2_for_RUK_Control,""))</f>
        <v/>
      </c>
      <c r="P34" s="437"/>
      <c r="Q34" s="145"/>
      <c r="R34" s="235">
        <f>VLOOKUP($AB34,Early_Stats,VLOOKUP('Early Statistics 2014-15'!$C$2,Inst_Tables,3,FALSE),FALSE)</f>
        <v>0</v>
      </c>
      <c r="S34" s="236">
        <f>VLOOKUP($AB34,Early_Stats,VLOOKUP('Early Statistics 2014-15'!$C$2,Inst_Tables,4,FALSE),FALSE)</f>
        <v>0</v>
      </c>
      <c r="T34" s="237">
        <f>SUM(R34:S34)</f>
        <v>0</v>
      </c>
      <c r="U34" s="496">
        <f>VLOOKUP($AB34,Early_Stats,VLOOKUP('Early Statistics 2014-15'!$C$2,Inst_Tables,5,FALSE),FALSE)</f>
        <v>0</v>
      </c>
      <c r="V34" s="119"/>
      <c r="W34" s="150"/>
      <c r="X34" s="232" t="str">
        <f>IF(R34&gt;0,(D34-R34)/R34,"")</f>
        <v/>
      </c>
      <c r="Y34" s="233" t="str">
        <f t="shared" si="11"/>
        <v/>
      </c>
      <c r="Z34" s="505" t="str">
        <f t="shared" si="12"/>
        <v/>
      </c>
      <c r="AA34" s="194"/>
      <c r="AB34" s="370">
        <v>14</v>
      </c>
      <c r="AC34" s="196">
        <f>IF(AND(MAX(D34,R34)&gt;0,MIN(D34,R34)=0),1,0)</f>
        <v>0</v>
      </c>
      <c r="AD34" s="197">
        <f>IF(ABS(D34-R34)&gt;=5,AC34,0)</f>
        <v>0</v>
      </c>
      <c r="AE34" s="197">
        <f>IF(X34&lt;&gt;"",IF(AND(MIN(D34,R34)&gt;0,ABS(D34-R34)&gt;=Control_FTE_Tol,ABS(X34)&gt;=Control_Per_Tol),1,0),0)</f>
        <v>0</v>
      </c>
      <c r="AF34" s="198">
        <f>IF(SUM(AD34,AE34)&gt;0,1,0)</f>
        <v>0</v>
      </c>
      <c r="AG34" s="199"/>
      <c r="AH34" s="196">
        <f>IF(AND(MAX(F34,S34)&gt;0,OR(MIN(F34,S34)=0,F34="")),1,0)</f>
        <v>0</v>
      </c>
      <c r="AI34" s="197">
        <f>IF(ABS(F34-S34)&gt;=5,AH34,0)</f>
        <v>0</v>
      </c>
      <c r="AJ34" s="197">
        <f>IF(F34&lt;&gt;"",IF(Y34&lt;&gt;"",IF(AND(MIN(F34,S34)&gt;0,ABS(F34-S34)&gt;=Control_FTE_Tol,ABS(Y34)&gt;=Control_Per_Tol),1,0),0),0)</f>
        <v>0</v>
      </c>
      <c r="AK34" s="198">
        <f>IF(SUM(AI34,AJ34)&gt;0,1,0)</f>
        <v>0</v>
      </c>
      <c r="AL34" s="136"/>
      <c r="AM34" s="196">
        <f t="shared" si="13"/>
        <v>0</v>
      </c>
      <c r="AN34" s="197">
        <f>IF(J34&lt;&gt;"",IF(U34&lt;&gt;"",IF(AND(MIN(J34,U34)&gt;0,ABS(J34-U34)&gt;=RUK_Control_FTE_Tol),1,0),0),0)</f>
        <v>0</v>
      </c>
      <c r="AO34" s="198">
        <f t="shared" si="14"/>
        <v>0</v>
      </c>
    </row>
    <row r="35" spans="1:41" ht="30" customHeight="1">
      <c r="A35" s="280" t="s">
        <v>37</v>
      </c>
      <c r="B35" s="281">
        <v>0</v>
      </c>
      <c r="C35" s="282">
        <v>95</v>
      </c>
      <c r="D35" s="226">
        <f t="shared" si="9"/>
        <v>95</v>
      </c>
      <c r="E35" s="553" t="str">
        <f t="shared" si="0"/>
        <v/>
      </c>
      <c r="F35" s="224">
        <v>1.6</v>
      </c>
      <c r="G35" s="559" t="str">
        <f t="shared" si="1"/>
        <v/>
      </c>
      <c r="H35" s="227">
        <f>SUM(D35:F35)</f>
        <v>96.6</v>
      </c>
      <c r="I35" s="416"/>
      <c r="J35" s="572">
        <v>0</v>
      </c>
      <c r="K35" s="549" t="str">
        <f t="shared" si="10"/>
        <v/>
      </c>
      <c r="L35" s="420"/>
      <c r="M35" s="228" t="str">
        <f>IF(AD35=1,Warning1,IF(AE35=1,Warning2_for_Control,""))</f>
        <v/>
      </c>
      <c r="N35" s="229" t="str">
        <f>IF(AI35=1,Warning1,IF(AJ35=1,Warning2_for_Control,""))</f>
        <v/>
      </c>
      <c r="O35" s="228" t="str">
        <f>IF(AM35=1,Warning1,IF(AN35=1,Warning2_for_RUK_Control,""))</f>
        <v/>
      </c>
      <c r="P35" s="437"/>
      <c r="Q35" s="145"/>
      <c r="R35" s="235">
        <f>VLOOKUP($AB35,Early_Stats,VLOOKUP('Early Statistics 2014-15'!$C$2,Inst_Tables,3,FALSE),FALSE)</f>
        <v>95</v>
      </c>
      <c r="S35" s="236">
        <f>VLOOKUP($AB35,Early_Stats,VLOOKUP('Early Statistics 2014-15'!$C$2,Inst_Tables,4,FALSE),FALSE)</f>
        <v>1.6</v>
      </c>
      <c r="T35" s="237">
        <f>SUM(R35:S35)</f>
        <v>96.6</v>
      </c>
      <c r="U35" s="496">
        <f>VLOOKUP($AB35,Early_Stats,VLOOKUP('Early Statistics 2014-15'!$C$2,Inst_Tables,5,FALSE),FALSE)</f>
        <v>0</v>
      </c>
      <c r="V35" s="119"/>
      <c r="W35" s="150"/>
      <c r="X35" s="232">
        <f>IF(R35&gt;0,(D35-R35)/R35,"")</f>
        <v>0</v>
      </c>
      <c r="Y35" s="233">
        <f t="shared" si="11"/>
        <v>0</v>
      </c>
      <c r="Z35" s="505" t="str">
        <f t="shared" si="12"/>
        <v/>
      </c>
      <c r="AA35" s="194"/>
      <c r="AB35" s="370">
        <v>15</v>
      </c>
      <c r="AC35" s="196">
        <f>IF(AND(MAX(D35,R35)&gt;0,MIN(D35,R35)=0),1,0)</f>
        <v>0</v>
      </c>
      <c r="AD35" s="197">
        <f>IF(ABS(D35-R35)&gt;=5,AC35,0)</f>
        <v>0</v>
      </c>
      <c r="AE35" s="197">
        <f>IF(X35&lt;&gt;"",IF(AND(MIN(D35,R35)&gt;0,ABS(D35-R35)&gt;=Control_FTE_Tol,ABS(X35)&gt;=Control_Per_Tol),1,0),0)</f>
        <v>0</v>
      </c>
      <c r="AF35" s="198">
        <f>IF(SUM(AD35,AE35)&gt;0,1,0)</f>
        <v>0</v>
      </c>
      <c r="AG35" s="199"/>
      <c r="AH35" s="196">
        <f>IF(AND(MAX(F35,S35)&gt;0,OR(MIN(F35,S35)=0,F35="")),1,0)</f>
        <v>0</v>
      </c>
      <c r="AI35" s="197">
        <f>IF(ABS(F35-S35)&gt;=5,AH35,0)</f>
        <v>0</v>
      </c>
      <c r="AJ35" s="197">
        <f>IF(F35&lt;&gt;"",IF(Y35&lt;&gt;"",IF(AND(MIN(F35,S35)&gt;0,ABS(F35-S35)&gt;=Control_FTE_Tol,ABS(Y35)&gt;=Control_Per_Tol),1,0),0),0)</f>
        <v>0</v>
      </c>
      <c r="AK35" s="198">
        <f>IF(SUM(AI35,AJ35)&gt;0,1,0)</f>
        <v>0</v>
      </c>
      <c r="AL35" s="136"/>
      <c r="AM35" s="196">
        <f t="shared" si="13"/>
        <v>0</v>
      </c>
      <c r="AN35" s="197">
        <f>IF(J35&lt;&gt;"",IF(U35&lt;&gt;"",IF(AND(MIN(J35,U35)&gt;0,ABS(J35-U35)&gt;=RUK_Control_FTE_Tol),1,0),0),0)</f>
        <v>0</v>
      </c>
      <c r="AO35" s="198">
        <f t="shared" si="14"/>
        <v>0</v>
      </c>
    </row>
    <row r="36" spans="1:41" ht="30" customHeight="1">
      <c r="A36" s="277" t="s">
        <v>29</v>
      </c>
      <c r="B36" s="511"/>
      <c r="C36" s="512"/>
      <c r="D36" s="510"/>
      <c r="E36" s="553"/>
      <c r="F36" s="285"/>
      <c r="G36" s="558"/>
      <c r="H36" s="286"/>
      <c r="I36" s="416"/>
      <c r="J36" s="132"/>
      <c r="K36" s="547"/>
      <c r="L36" s="420"/>
      <c r="M36" s="228"/>
      <c r="N36" s="229"/>
      <c r="O36" s="570"/>
      <c r="P36" s="437"/>
      <c r="Q36" s="145"/>
      <c r="R36" s="235"/>
      <c r="S36" s="236"/>
      <c r="T36" s="237"/>
      <c r="U36" s="459"/>
      <c r="V36" s="119"/>
      <c r="W36" s="150"/>
      <c r="X36" s="513"/>
      <c r="Y36" s="514"/>
      <c r="Z36" s="509"/>
      <c r="AA36" s="194"/>
      <c r="AB36" s="370"/>
      <c r="AC36" s="196"/>
      <c r="AD36" s="197"/>
      <c r="AE36" s="197"/>
      <c r="AF36" s="198"/>
      <c r="AG36" s="199"/>
      <c r="AH36" s="196"/>
      <c r="AI36" s="197"/>
      <c r="AJ36" s="197"/>
      <c r="AK36" s="198"/>
      <c r="AL36" s="136"/>
      <c r="AM36" s="196"/>
      <c r="AN36" s="197"/>
      <c r="AO36" s="198"/>
    </row>
    <row r="37" spans="1:41" ht="30" customHeight="1">
      <c r="A37" s="280" t="s">
        <v>106</v>
      </c>
      <c r="B37" s="281">
        <v>0</v>
      </c>
      <c r="C37" s="282">
        <v>0</v>
      </c>
      <c r="D37" s="226">
        <f t="shared" si="9"/>
        <v>0</v>
      </c>
      <c r="E37" s="553" t="str">
        <f t="shared" si="0"/>
        <v/>
      </c>
      <c r="F37" s="224">
        <v>0</v>
      </c>
      <c r="G37" s="559" t="str">
        <f t="shared" si="1"/>
        <v/>
      </c>
      <c r="H37" s="227">
        <f t="shared" ref="H37:H38" si="15">SUM(D37:F37)</f>
        <v>0</v>
      </c>
      <c r="I37" s="416"/>
      <c r="J37" s="132"/>
      <c r="K37" s="547"/>
      <c r="L37" s="420"/>
      <c r="M37" s="228" t="str">
        <f>IF(AD37=1,Warning1,IF(AE37=1,Warning2_for_Control,""))</f>
        <v/>
      </c>
      <c r="N37" s="229" t="str">
        <f>IF(AI37=1,Warning1,IF(AJ37=1,Warning2_for_Control,""))</f>
        <v/>
      </c>
      <c r="O37" s="570"/>
      <c r="P37" s="437"/>
      <c r="Q37" s="145"/>
      <c r="R37" s="235">
        <f>VLOOKUP($AB37,Early_Stats,VLOOKUP('Early Statistics 2014-15'!$C$2,Inst_Tables,3,FALSE),FALSE)</f>
        <v>0</v>
      </c>
      <c r="S37" s="236">
        <f>VLOOKUP($AB37,Early_Stats,VLOOKUP('Early Statistics 2014-15'!$C$2,Inst_Tables,4,FALSE),FALSE)</f>
        <v>0</v>
      </c>
      <c r="T37" s="237">
        <f t="shared" ref="T37:T38" si="16">SUM(R37:S37)</f>
        <v>0</v>
      </c>
      <c r="U37" s="459"/>
      <c r="V37" s="119"/>
      <c r="W37" s="150"/>
      <c r="X37" s="232" t="str">
        <f t="shared" ref="X37:X38" si="17">IF(R37&gt;0,(D37-R37)/R37,"")</f>
        <v/>
      </c>
      <c r="Y37" s="233" t="str">
        <f t="shared" ref="Y37:Y38" si="18">IF(S37&gt;0,(F37-S37)/S37,"")</f>
        <v/>
      </c>
      <c r="Z37" s="509"/>
      <c r="AA37" s="194"/>
      <c r="AB37" s="370">
        <v>16</v>
      </c>
      <c r="AC37" s="196">
        <f t="shared" ref="AC37:AC38" si="19">IF(AND(MAX(D37,R37)&gt;0,MIN(D37,R37)=0),1,0)</f>
        <v>0</v>
      </c>
      <c r="AD37" s="197">
        <f t="shared" ref="AD37:AD38" si="20">IF(ABS(D37-R37)&gt;=5,AC37,0)</f>
        <v>0</v>
      </c>
      <c r="AE37" s="197">
        <f>IF(X37&lt;&gt;"",IF(AND(MIN(D37,R37)&gt;0,ABS(D37-R37)&gt;=Control_FTE_Tol,ABS(X37)&gt;=Control_Per_Tol),1,0),0)</f>
        <v>0</v>
      </c>
      <c r="AF37" s="198">
        <f t="shared" ref="AF37:AF38" si="21">IF(SUM(AD37,AE37)&gt;0,1,0)</f>
        <v>0</v>
      </c>
      <c r="AG37" s="199"/>
      <c r="AH37" s="196">
        <f t="shared" ref="AH37:AH38" si="22">IF(AND(MAX(F37,S37)&gt;0,OR(MIN(F37,S37)=0,F37="")),1,0)</f>
        <v>0</v>
      </c>
      <c r="AI37" s="197">
        <f t="shared" ref="AI37:AI38" si="23">IF(ABS(F37-S37)&gt;=5,AH37,0)</f>
        <v>0</v>
      </c>
      <c r="AJ37" s="197">
        <f>IF(F37&lt;&gt;"",IF(Y37&lt;&gt;"",IF(AND(MIN(F37,S37)&gt;0,ABS(F37-S37)&gt;=Control_FTE_Tol,ABS(Y37)&gt;=Control_Per_Tol),1,0),0),0)</f>
        <v>0</v>
      </c>
      <c r="AK37" s="198">
        <f t="shared" ref="AK37:AK38" si="24">IF(SUM(AI37,AJ37)&gt;0,1,0)</f>
        <v>0</v>
      </c>
      <c r="AL37" s="136"/>
      <c r="AM37" s="196"/>
      <c r="AN37" s="197"/>
      <c r="AO37" s="198"/>
    </row>
    <row r="38" spans="1:41" ht="30" customHeight="1">
      <c r="A38" s="280" t="s">
        <v>107</v>
      </c>
      <c r="B38" s="281">
        <v>0</v>
      </c>
      <c r="C38" s="282">
        <v>41</v>
      </c>
      <c r="D38" s="226">
        <f t="shared" si="9"/>
        <v>41</v>
      </c>
      <c r="E38" s="553" t="str">
        <f t="shared" si="0"/>
        <v/>
      </c>
      <c r="F38" s="224">
        <v>0</v>
      </c>
      <c r="G38" s="559" t="str">
        <f t="shared" si="1"/>
        <v/>
      </c>
      <c r="H38" s="227">
        <f t="shared" si="15"/>
        <v>41</v>
      </c>
      <c r="I38" s="416"/>
      <c r="J38" s="132"/>
      <c r="K38" s="547"/>
      <c r="L38" s="420"/>
      <c r="M38" s="228" t="str">
        <f>IF(AD38=1,Warning1,IF(AE38=1,Warning2_for_Control,""))</f>
        <v/>
      </c>
      <c r="N38" s="229" t="str">
        <f>IF(AI38=1,Warning1,IF(AJ38=1,Warning2_for_Control,""))</f>
        <v/>
      </c>
      <c r="O38" s="570"/>
      <c r="P38" s="437"/>
      <c r="Q38" s="145"/>
      <c r="R38" s="235">
        <f>VLOOKUP($AB38,Early_Stats,VLOOKUP('Early Statistics 2014-15'!$C$2,Inst_Tables,3,FALSE),FALSE)</f>
        <v>41</v>
      </c>
      <c r="S38" s="236">
        <f>VLOOKUP($AB38,Early_Stats,VLOOKUP('Early Statistics 2014-15'!$C$2,Inst_Tables,4,FALSE),FALSE)</f>
        <v>0</v>
      </c>
      <c r="T38" s="237">
        <f t="shared" si="16"/>
        <v>41</v>
      </c>
      <c r="U38" s="459"/>
      <c r="V38" s="119"/>
      <c r="W38" s="150"/>
      <c r="X38" s="232">
        <f t="shared" si="17"/>
        <v>0</v>
      </c>
      <c r="Y38" s="233" t="str">
        <f t="shared" si="18"/>
        <v/>
      </c>
      <c r="Z38" s="509"/>
      <c r="AA38" s="194"/>
      <c r="AB38" s="370">
        <v>17</v>
      </c>
      <c r="AC38" s="196">
        <f t="shared" si="19"/>
        <v>0</v>
      </c>
      <c r="AD38" s="197">
        <f t="shared" si="20"/>
        <v>0</v>
      </c>
      <c r="AE38" s="197">
        <f>IF(X38&lt;&gt;"",IF(AND(MIN(D38,R38)&gt;0,ABS(D38-R38)&gt;=Control_FTE_Tol,ABS(X38)&gt;=Control_Per_Tol),1,0),0)</f>
        <v>0</v>
      </c>
      <c r="AF38" s="198">
        <f t="shared" si="21"/>
        <v>0</v>
      </c>
      <c r="AG38" s="199"/>
      <c r="AH38" s="196">
        <f t="shared" si="22"/>
        <v>0</v>
      </c>
      <c r="AI38" s="197">
        <f t="shared" si="23"/>
        <v>0</v>
      </c>
      <c r="AJ38" s="197">
        <f>IF(F38&lt;&gt;"",IF(Y38&lt;&gt;"",IF(AND(MIN(F38,S38)&gt;0,ABS(F38-S38)&gt;=Control_FTE_Tol,ABS(Y38)&gt;=Control_Per_Tol),1,0),0),0)</f>
        <v>0</v>
      </c>
      <c r="AK38" s="198">
        <f t="shared" si="24"/>
        <v>0</v>
      </c>
      <c r="AL38" s="136"/>
      <c r="AM38" s="196"/>
      <c r="AN38" s="197"/>
      <c r="AO38" s="198"/>
    </row>
    <row r="39" spans="1:41" ht="30" customHeight="1">
      <c r="A39" s="276" t="s">
        <v>30</v>
      </c>
      <c r="B39" s="296"/>
      <c r="C39" s="297"/>
      <c r="D39" s="298"/>
      <c r="E39" s="552"/>
      <c r="F39" s="298"/>
      <c r="G39" s="558"/>
      <c r="H39" s="299"/>
      <c r="I39" s="416"/>
      <c r="J39" s="132"/>
      <c r="K39" s="547"/>
      <c r="L39" s="420"/>
      <c r="M39" s="287"/>
      <c r="N39" s="288"/>
      <c r="O39" s="571"/>
      <c r="P39" s="424"/>
      <c r="Q39" s="145"/>
      <c r="R39" s="235"/>
      <c r="S39" s="236"/>
      <c r="T39" s="237"/>
      <c r="U39" s="459"/>
      <c r="V39" s="119"/>
      <c r="W39" s="150"/>
      <c r="X39" s="292"/>
      <c r="Y39" s="293"/>
      <c r="Z39" s="503"/>
      <c r="AA39" s="125"/>
      <c r="AB39" s="195"/>
      <c r="AC39" s="196"/>
      <c r="AD39" s="197"/>
      <c r="AE39" s="197"/>
      <c r="AF39" s="198"/>
      <c r="AG39" s="199"/>
      <c r="AH39" s="196"/>
      <c r="AI39" s="197"/>
      <c r="AJ39" s="197"/>
      <c r="AK39" s="198"/>
      <c r="AL39" s="136"/>
      <c r="AM39" s="196"/>
      <c r="AN39" s="197"/>
      <c r="AO39" s="198"/>
    </row>
    <row r="40" spans="1:41" ht="30" customHeight="1">
      <c r="A40" s="300" t="s">
        <v>38</v>
      </c>
      <c r="B40" s="301">
        <v>145.66999999999999</v>
      </c>
      <c r="C40" s="225">
        <v>4889.8</v>
      </c>
      <c r="D40" s="226">
        <f t="shared" si="9"/>
        <v>5035.47</v>
      </c>
      <c r="E40" s="553" t="str">
        <f t="shared" si="0"/>
        <v/>
      </c>
      <c r="F40" s="682">
        <v>28.3</v>
      </c>
      <c r="G40" s="559" t="str">
        <f t="shared" si="1"/>
        <v/>
      </c>
      <c r="H40" s="227">
        <f>SUM(D40:F40)</f>
        <v>5063.7700000000004</v>
      </c>
      <c r="I40" s="416"/>
      <c r="J40" s="132"/>
      <c r="K40" s="547"/>
      <c r="L40" s="420"/>
      <c r="M40" s="228" t="str">
        <f>IF(AD40=1,Warning1,IF(AE40=1,Warning2_for_Non_Control,""))</f>
        <v/>
      </c>
      <c r="N40" s="229" t="str">
        <f>IF(AI40=1,Warning1,IF(AJ40=1,Warning2_for_Non_Control,""))</f>
        <v/>
      </c>
      <c r="O40" s="570"/>
      <c r="P40" s="437"/>
      <c r="Q40" s="145"/>
      <c r="R40" s="235">
        <f>VLOOKUP($AB40,Early_Stats,VLOOKUP('Early Statistics 2014-15'!$C$2,Inst_Tables,3,FALSE),FALSE)</f>
        <v>5090.814000000003</v>
      </c>
      <c r="S40" s="236">
        <f>VLOOKUP($AB40,Early_Stats,VLOOKUP('Early Statistics 2014-15'!$C$2,Inst_Tables,4,FALSE),FALSE)</f>
        <v>23.009</v>
      </c>
      <c r="T40" s="237">
        <f>SUM(R40:S40)</f>
        <v>5113.823000000003</v>
      </c>
      <c r="U40" s="459"/>
      <c r="V40" s="119"/>
      <c r="W40" s="150"/>
      <c r="X40" s="232">
        <f>IF(R40&gt;0,(D40-R40)/R40,"")</f>
        <v>-1.0871345918354657E-2</v>
      </c>
      <c r="Y40" s="233">
        <f>IF(S40&gt;0,(F40-S40)/S40,"")</f>
        <v>0.22995349645790777</v>
      </c>
      <c r="Z40" s="509"/>
      <c r="AA40" s="194"/>
      <c r="AB40" s="370">
        <v>18</v>
      </c>
      <c r="AC40" s="196">
        <f>IF(AND(MAX(D40,R40)&gt;0,MIN(D40,R40)=0),1,0)</f>
        <v>0</v>
      </c>
      <c r="AD40" s="197">
        <f>IF(ABS(D40-R40)&gt;=5,AC40,0)</f>
        <v>0</v>
      </c>
      <c r="AE40" s="197">
        <f>IF(X40&lt;&gt;"",IF(AND(MIN(D40,R40)&gt;0,ABS(D40-R40)&gt;=Non_Control_FTE_Tol,ABS(X40)&gt;=Non_Control_Per_Tol),1,0),0)</f>
        <v>0</v>
      </c>
      <c r="AF40" s="198">
        <f>IF(SUM(AD40,AE40)&gt;0,1,0)</f>
        <v>0</v>
      </c>
      <c r="AG40" s="199"/>
      <c r="AH40" s="196">
        <f>IF(AND(MAX(F40,S40)&gt;0,OR(MIN(F40,S40)=0,F40="")),1,0)</f>
        <v>0</v>
      </c>
      <c r="AI40" s="197">
        <f>IF(ABS(F40-S40)&gt;=5,AH40,0)</f>
        <v>0</v>
      </c>
      <c r="AJ40" s="197">
        <f>IF(F40&lt;&gt;"",IF(Y40&lt;&gt;"",IF(AND(MIN(F40,S40)&gt;0,ABS(F40-S40)&gt;=Non_Control_FTE_Tol,ABS(Y40)&gt;=Non_Control_Per_Tol),1,0),0),0)</f>
        <v>0</v>
      </c>
      <c r="AK40" s="198">
        <f>IF(SUM(AI40,AJ40)&gt;0,1,0)</f>
        <v>0</v>
      </c>
      <c r="AL40" s="136"/>
      <c r="AM40" s="196"/>
      <c r="AN40" s="197"/>
      <c r="AO40" s="198"/>
    </row>
    <row r="41" spans="1:41" ht="30" customHeight="1">
      <c r="A41" s="300" t="s">
        <v>39</v>
      </c>
      <c r="B41" s="301">
        <v>287.83</v>
      </c>
      <c r="C41" s="225">
        <v>6059.2</v>
      </c>
      <c r="D41" s="226">
        <f t="shared" si="9"/>
        <v>6347.03</v>
      </c>
      <c r="E41" s="553" t="str">
        <f t="shared" si="0"/>
        <v/>
      </c>
      <c r="F41" s="682">
        <v>95.7</v>
      </c>
      <c r="G41" s="559" t="str">
        <f t="shared" si="1"/>
        <v/>
      </c>
      <c r="H41" s="227">
        <f>SUM(D41:F41)</f>
        <v>6442.73</v>
      </c>
      <c r="I41" s="416"/>
      <c r="J41" s="132"/>
      <c r="K41" s="547"/>
      <c r="L41" s="420"/>
      <c r="M41" s="228" t="str">
        <f>IF(AD41=1,Warning1,IF(AE41=1,Warning2_for_Non_Control,""))</f>
        <v/>
      </c>
      <c r="N41" s="229" t="str">
        <f>IF(AI41=1,Warning1,IF(AJ41=1,Warning2_for_Non_Control,""))</f>
        <v/>
      </c>
      <c r="O41" s="570"/>
      <c r="P41" s="437"/>
      <c r="Q41" s="145"/>
      <c r="R41" s="235">
        <f>VLOOKUP($AB41,Early_Stats,VLOOKUP('Early Statistics 2014-15'!$C$2,Inst_Tables,3,FALSE),FALSE)</f>
        <v>6413.5199999999995</v>
      </c>
      <c r="S41" s="236">
        <f>VLOOKUP($AB41,Early_Stats,VLOOKUP('Early Statistics 2014-15'!$C$2,Inst_Tables,4,FALSE),FALSE)</f>
        <v>96.671000000000006</v>
      </c>
      <c r="T41" s="237">
        <f>SUM(R41:S41)</f>
        <v>6510.1909999999998</v>
      </c>
      <c r="U41" s="459"/>
      <c r="V41" s="119"/>
      <c r="W41" s="150"/>
      <c r="X41" s="232">
        <f>IF(R41&gt;0,(D41-R41)/R41,"")</f>
        <v>-1.0367161870548433E-2</v>
      </c>
      <c r="Y41" s="233">
        <f>IF(S41&gt;0,(F41-S41)/S41,"")</f>
        <v>-1.004437732101668E-2</v>
      </c>
      <c r="Z41" s="509"/>
      <c r="AA41" s="194"/>
      <c r="AB41" s="370">
        <v>19</v>
      </c>
      <c r="AC41" s="196">
        <f>IF(AND(MAX(D41,R41)&gt;0,MIN(D41,R41)=0),1,0)</f>
        <v>0</v>
      </c>
      <c r="AD41" s="197">
        <f>IF(ABS(D41-R41)&gt;=5,AC41,0)</f>
        <v>0</v>
      </c>
      <c r="AE41" s="197">
        <f>IF(X41&lt;&gt;"",IF(AND(MIN(D41,R41)&gt;0,ABS(D41-R41)&gt;=Non_Control_FTE_Tol,ABS(X41)&gt;=Non_Control_Per_Tol),1,0),0)</f>
        <v>0</v>
      </c>
      <c r="AF41" s="198">
        <f>IF(SUM(AD41,AE41)&gt;0,1,0)</f>
        <v>0</v>
      </c>
      <c r="AG41" s="199"/>
      <c r="AH41" s="196">
        <f>IF(AND(MAX(F41,S41)&gt;0,OR(MIN(F41,S41)=0,F41="")),1,0)</f>
        <v>0</v>
      </c>
      <c r="AI41" s="197">
        <f>IF(ABS(F41-S41)&gt;=5,AH41,0)</f>
        <v>0</v>
      </c>
      <c r="AJ41" s="197">
        <f>IF(F41&lt;&gt;"",IF(Y41&lt;&gt;"",IF(AND(MIN(F41,S41)&gt;0,ABS(F41-S41)&gt;=Non_Control_FTE_Tol,ABS(Y41)&gt;=Non_Control_Per_Tol),1,0),0),0)</f>
        <v>0</v>
      </c>
      <c r="AK41" s="198">
        <f>IF(SUM(AI41,AJ41)&gt;0,1,0)</f>
        <v>0</v>
      </c>
      <c r="AL41" s="136"/>
      <c r="AM41" s="196"/>
      <c r="AN41" s="197"/>
      <c r="AO41" s="198"/>
    </row>
    <row r="42" spans="1:41" ht="35.1" customHeight="1" thickBot="1">
      <c r="A42" s="302" t="s">
        <v>3</v>
      </c>
      <c r="B42" s="303">
        <f>SUM(B27:B30,B32:B36,B40:B41)</f>
        <v>637.5</v>
      </c>
      <c r="C42" s="304">
        <f>SUM(C27:C30,C32:C36,C40:C41)</f>
        <v>12738.8</v>
      </c>
      <c r="D42" s="241">
        <f>SUM(D27:D30,D32:D36,D40:D41)</f>
        <v>13376.3</v>
      </c>
      <c r="E42" s="552"/>
      <c r="F42" s="241">
        <f>SUM(F27:F30,F32:F36,F40:F41)</f>
        <v>134.69999999999999</v>
      </c>
      <c r="G42" s="552"/>
      <c r="H42" s="242">
        <f>SUM(H27:H30,H32:H36,H40:H41)</f>
        <v>13511</v>
      </c>
      <c r="I42" s="416"/>
      <c r="J42" s="132"/>
      <c r="K42" s="547"/>
      <c r="L42" s="420"/>
      <c r="M42" s="266"/>
      <c r="N42" s="244"/>
      <c r="O42" s="569"/>
      <c r="P42" s="203"/>
      <c r="Q42" s="145"/>
      <c r="R42" s="268">
        <f>SUM(R27:R30,R32:R38,R40:R41)</f>
        <v>13538.334000000003</v>
      </c>
      <c r="S42" s="246">
        <f>SUM(S27:S30,S32:S36,S40:S41)</f>
        <v>126.88000000000001</v>
      </c>
      <c r="T42" s="247">
        <f>SUM(T27:T30,T32:T36,T40:T41)</f>
        <v>13624.214000000004</v>
      </c>
      <c r="U42" s="459"/>
      <c r="V42" s="119"/>
      <c r="W42" s="150"/>
      <c r="X42" s="305"/>
      <c r="Y42" s="270"/>
      <c r="Z42" s="125"/>
      <c r="AA42" s="125"/>
      <c r="AB42" s="95"/>
      <c r="AC42" s="196"/>
      <c r="AD42" s="197"/>
      <c r="AE42" s="197"/>
      <c r="AF42" s="198"/>
      <c r="AG42" s="199"/>
      <c r="AH42" s="196"/>
      <c r="AI42" s="197"/>
      <c r="AJ42" s="197"/>
      <c r="AK42" s="198"/>
      <c r="AL42" s="136"/>
      <c r="AM42" s="196"/>
      <c r="AN42" s="197"/>
      <c r="AO42" s="198"/>
    </row>
    <row r="43" spans="1:41" ht="35.1" customHeight="1" thickBot="1">
      <c r="A43" s="306" t="s">
        <v>40</v>
      </c>
      <c r="B43" s="307">
        <f>SUM(B11,B17,B23,B42)</f>
        <v>637.5</v>
      </c>
      <c r="C43" s="185">
        <f>SUM(C11,C17,C23,C42)</f>
        <v>14027.369999999999</v>
      </c>
      <c r="D43" s="308">
        <f>SUM(D11,D17,D23,D42)</f>
        <v>15847.619999999999</v>
      </c>
      <c r="E43" s="556"/>
      <c r="F43" s="308">
        <f>SUM(F11,F17,F23,F42)</f>
        <v>995.77</v>
      </c>
      <c r="G43" s="562"/>
      <c r="H43" s="309">
        <f>SUM(H11,H17,H23,H42)</f>
        <v>16843.39</v>
      </c>
      <c r="I43" s="416"/>
      <c r="J43" s="430">
        <f>SUM(J20:J21,J27:J30,J32:J35)</f>
        <v>234</v>
      </c>
      <c r="K43" s="547"/>
      <c r="L43" s="420"/>
      <c r="M43" s="266"/>
      <c r="N43" s="267"/>
      <c r="O43" s="267"/>
      <c r="P43" s="203"/>
      <c r="Q43" s="145"/>
      <c r="R43" s="310">
        <f>SUM(R11,R17,R23,R42)</f>
        <v>15971.484000000002</v>
      </c>
      <c r="S43" s="311">
        <f>SUM(S11,S17,S23,S42)</f>
        <v>901.71133300000008</v>
      </c>
      <c r="T43" s="191">
        <f>SUM(T11,T17,T23,T42)</f>
        <v>16832.195333000003</v>
      </c>
      <c r="U43" s="507"/>
      <c r="V43" s="119"/>
      <c r="W43" s="150"/>
      <c r="X43" s="312"/>
      <c r="Y43" s="313"/>
      <c r="Z43" s="504"/>
      <c r="AA43" s="125"/>
      <c r="AB43" s="519">
        <v>20</v>
      </c>
      <c r="AC43" s="542">
        <f t="shared" ref="AC43" si="25">IF(AND(MAX(D43,R43)&gt;0,MIN(D43,R43)=0),1,0)</f>
        <v>0</v>
      </c>
      <c r="AD43" s="543">
        <f t="shared" ref="AD43" si="26">IF(ABS(D43-R43)&gt;=5,AC43,0)</f>
        <v>0</v>
      </c>
      <c r="AE43" s="543">
        <f>IF(X43&lt;&gt;"",IF(AND(MIN(D43,R43)&gt;0,ABS(D43-R43)&gt;=Non_Control_FTE_Tol,ABS(X43)&gt;=Non_Control_Per_Tol),1,0),0)</f>
        <v>0</v>
      </c>
      <c r="AF43" s="544">
        <f t="shared" ref="AF43" si="27">IF(SUM(AD43,AE43)&gt;0,1,0)</f>
        <v>0</v>
      </c>
      <c r="AG43" s="199"/>
      <c r="AH43" s="542">
        <f t="shared" ref="AH43" si="28">IF(AND(MAX(F43,S43)&gt;0,OR(MIN(F43,S43)=0,F43="")),1,0)</f>
        <v>0</v>
      </c>
      <c r="AI43" s="543">
        <f t="shared" ref="AI43" si="29">IF(ABS(F43-S43)&gt;=5,AH43,0)</f>
        <v>0</v>
      </c>
      <c r="AJ43" s="543">
        <f>IF(F43&lt;&gt;"",IF(Y43&lt;&gt;"",IF(AND(MIN(F43,S43)&gt;0,ABS(F43-S43)&gt;=Non_Control_FTE_Tol,ABS(Y43)&gt;=Non_Control_Per_Tol),1,0),0),0)</f>
        <v>0</v>
      </c>
      <c r="AK43" s="544">
        <f t="shared" ref="AK43" si="30">IF(SUM(AI43,AJ43)&gt;0,1,0)</f>
        <v>0</v>
      </c>
      <c r="AL43" s="136"/>
      <c r="AM43" s="539"/>
      <c r="AN43" s="540"/>
      <c r="AO43" s="541"/>
    </row>
    <row r="44" spans="1:41">
      <c r="A44" s="31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145"/>
      <c r="R44" s="145"/>
      <c r="S44" s="145"/>
      <c r="T44" s="145"/>
      <c r="U44" s="145"/>
      <c r="V44" s="119"/>
      <c r="W44" s="150"/>
      <c r="X44" s="315"/>
      <c r="Y44" s="315"/>
      <c r="Z44" s="315"/>
      <c r="AA44" s="125"/>
      <c r="AB44" s="316"/>
      <c r="AC44" s="317"/>
      <c r="AD44" s="318"/>
      <c r="AE44" s="318"/>
      <c r="AF44" s="318"/>
      <c r="AG44" s="318"/>
      <c r="AH44" s="317"/>
      <c r="AI44" s="318"/>
      <c r="AJ44" s="318"/>
      <c r="AK44" s="318"/>
      <c r="AL44" s="520"/>
      <c r="AM44" s="317"/>
      <c r="AN44" s="318"/>
      <c r="AO44" s="319"/>
    </row>
    <row r="45" spans="1:41" ht="18.75" customHeight="1">
      <c r="A45" s="320" t="s">
        <v>141</v>
      </c>
      <c r="B45" s="321"/>
      <c r="C45" s="321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145"/>
      <c r="R45" s="322"/>
      <c r="S45" s="322"/>
      <c r="T45" s="322"/>
      <c r="U45" s="322"/>
      <c r="V45" s="323"/>
      <c r="W45" s="150"/>
      <c r="X45" s="324"/>
      <c r="Y45" s="324"/>
      <c r="Z45" s="324"/>
      <c r="AA45" s="125"/>
      <c r="AB45" s="316"/>
      <c r="AC45" s="325"/>
      <c r="AD45" s="199"/>
      <c r="AE45" s="199"/>
      <c r="AF45" s="199"/>
      <c r="AG45" s="199"/>
      <c r="AH45" s="325"/>
      <c r="AI45" s="199"/>
      <c r="AJ45" s="199"/>
      <c r="AK45" s="199"/>
      <c r="AL45" s="520"/>
      <c r="AM45" s="325"/>
      <c r="AN45" s="199"/>
      <c r="AO45" s="326"/>
    </row>
    <row r="46" spans="1:41" ht="18.75" customHeight="1">
      <c r="A46" s="314" t="s">
        <v>147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145"/>
      <c r="R46" s="145"/>
      <c r="S46" s="145"/>
      <c r="T46" s="145"/>
      <c r="U46" s="145"/>
      <c r="V46" s="119"/>
      <c r="W46" s="150"/>
      <c r="X46" s="315"/>
      <c r="Y46" s="315"/>
      <c r="Z46" s="315"/>
      <c r="AA46" s="125"/>
      <c r="AB46" s="316"/>
      <c r="AC46" s="199"/>
      <c r="AD46" s="199"/>
      <c r="AE46" s="199"/>
      <c r="AF46" s="199"/>
      <c r="AG46" s="199"/>
      <c r="AH46" s="199"/>
      <c r="AI46" s="199"/>
      <c r="AJ46" s="199"/>
      <c r="AK46" s="199"/>
      <c r="AL46" s="520"/>
      <c r="AM46" s="199"/>
      <c r="AN46" s="199"/>
      <c r="AO46" s="326"/>
    </row>
    <row r="47" spans="1:41" ht="24.95" customHeight="1">
      <c r="A47" s="314" t="s">
        <v>142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145"/>
      <c r="R47" s="327"/>
      <c r="S47" s="327"/>
      <c r="T47" s="327"/>
      <c r="U47" s="327"/>
      <c r="V47" s="119"/>
      <c r="W47" s="150"/>
      <c r="X47" s="328"/>
      <c r="Y47" s="328"/>
      <c r="Z47" s="328"/>
      <c r="AA47" s="125"/>
      <c r="AB47" s="316"/>
      <c r="AC47" s="325"/>
      <c r="AD47" s="199"/>
      <c r="AE47" s="199"/>
      <c r="AF47" s="199"/>
      <c r="AG47" s="199"/>
      <c r="AH47" s="325"/>
      <c r="AI47" s="199"/>
      <c r="AJ47" s="199"/>
      <c r="AK47" s="199"/>
      <c r="AL47" s="520"/>
      <c r="AM47" s="325"/>
      <c r="AN47" s="199"/>
      <c r="AO47" s="326"/>
    </row>
    <row r="48" spans="1:41" ht="18.75" customHeight="1" thickBot="1">
      <c r="A48" s="329"/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1"/>
      <c r="R48" s="331"/>
      <c r="S48" s="331"/>
      <c r="T48" s="331"/>
      <c r="U48" s="331"/>
      <c r="V48" s="120"/>
      <c r="W48" s="332"/>
      <c r="X48" s="333"/>
      <c r="Y48" s="333"/>
      <c r="Z48" s="333"/>
      <c r="AA48" s="334"/>
      <c r="AB48" s="335"/>
      <c r="AC48" s="336"/>
      <c r="AD48" s="336"/>
      <c r="AE48" s="336"/>
      <c r="AF48" s="336"/>
      <c r="AG48" s="336"/>
      <c r="AH48" s="336"/>
      <c r="AI48" s="336"/>
      <c r="AJ48" s="336"/>
      <c r="AK48" s="336"/>
      <c r="AL48" s="521"/>
      <c r="AM48" s="336"/>
      <c r="AN48" s="336"/>
      <c r="AO48" s="337"/>
    </row>
    <row r="49" spans="1:43" ht="18.75" customHeight="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40"/>
      <c r="S49" s="340"/>
      <c r="T49" s="340"/>
      <c r="U49" s="340"/>
      <c r="V49" s="340"/>
      <c r="W49" s="339"/>
      <c r="X49" s="340"/>
      <c r="Y49" s="340"/>
      <c r="Z49" s="340"/>
      <c r="AA49" s="340"/>
      <c r="AC49" s="341"/>
      <c r="AD49" s="341"/>
      <c r="AE49" s="341"/>
      <c r="AF49" s="341"/>
      <c r="AG49" s="342"/>
      <c r="AH49" s="341"/>
      <c r="AI49" s="341"/>
      <c r="AJ49" s="341"/>
      <c r="AK49" s="341"/>
      <c r="AL49" s="136"/>
      <c r="AM49" s="341"/>
      <c r="AN49" s="341"/>
      <c r="AO49" s="341"/>
    </row>
    <row r="50" spans="1:43" ht="24.9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C50" s="343" t="s">
        <v>12</v>
      </c>
      <c r="AD50" s="97"/>
      <c r="AE50" s="97"/>
      <c r="AF50" s="344"/>
      <c r="AG50" s="97"/>
      <c r="AH50" s="343" t="s">
        <v>19</v>
      </c>
      <c r="AI50" s="318"/>
      <c r="AJ50" s="318"/>
      <c r="AK50" s="318"/>
      <c r="AL50" s="136"/>
      <c r="AM50" s="343"/>
      <c r="AN50" s="318"/>
      <c r="AO50" s="318"/>
    </row>
    <row r="51" spans="1:43" ht="24.95" hidden="1" customHeight="1">
      <c r="AC51" s="345" t="s">
        <v>14</v>
      </c>
      <c r="AD51" s="346"/>
      <c r="AE51" s="347">
        <v>10</v>
      </c>
      <c r="AF51" s="344"/>
      <c r="AG51" s="97"/>
      <c r="AH51" s="348" t="s">
        <v>52</v>
      </c>
      <c r="AI51" s="349"/>
      <c r="AJ51" s="346"/>
      <c r="AK51" s="350" t="s">
        <v>20</v>
      </c>
      <c r="AL51" s="351"/>
      <c r="AM51" s="348"/>
      <c r="AN51" s="346"/>
      <c r="AO51" s="532"/>
      <c r="AP51" s="529"/>
      <c r="AQ51" s="530"/>
    </row>
    <row r="52" spans="1:43" ht="24.95" hidden="1" customHeight="1">
      <c r="AC52" s="352" t="s">
        <v>16</v>
      </c>
      <c r="AD52" s="353"/>
      <c r="AE52" s="354">
        <v>0.1</v>
      </c>
      <c r="AF52" s="344"/>
      <c r="AG52" s="97"/>
      <c r="AH52" s="355" t="s">
        <v>21</v>
      </c>
      <c r="AI52" s="356"/>
      <c r="AJ52" s="353"/>
      <c r="AK52" s="357" t="s">
        <v>53</v>
      </c>
      <c r="AL52" s="358"/>
      <c r="AM52" s="355"/>
      <c r="AN52" s="353"/>
      <c r="AO52" s="522"/>
      <c r="AP52" s="359"/>
      <c r="AQ52" s="360"/>
    </row>
    <row r="53" spans="1:43" ht="24.75" hidden="1" customHeight="1">
      <c r="AC53" s="352" t="s">
        <v>48</v>
      </c>
      <c r="AD53" s="353"/>
      <c r="AE53" s="361">
        <v>10</v>
      </c>
      <c r="AF53" s="344"/>
      <c r="AG53" s="97"/>
      <c r="AH53" s="355" t="s">
        <v>55</v>
      </c>
      <c r="AI53" s="356"/>
      <c r="AJ53" s="353"/>
      <c r="AK53" s="357" t="s">
        <v>22</v>
      </c>
      <c r="AL53" s="358"/>
      <c r="AM53" s="355"/>
      <c r="AN53" s="353"/>
      <c r="AO53" s="522"/>
      <c r="AP53" s="359"/>
      <c r="AQ53" s="360"/>
    </row>
    <row r="54" spans="1:43" ht="24.75" hidden="1" customHeight="1">
      <c r="AC54" s="352" t="s">
        <v>49</v>
      </c>
      <c r="AD54" s="353"/>
      <c r="AE54" s="354">
        <v>0.05</v>
      </c>
      <c r="AF54" s="344"/>
      <c r="AG54" s="97"/>
      <c r="AH54" s="533" t="s">
        <v>56</v>
      </c>
      <c r="AI54" s="534"/>
      <c r="AJ54" s="525"/>
      <c r="AK54" s="535" t="s">
        <v>54</v>
      </c>
      <c r="AL54" s="536"/>
      <c r="AM54" s="533"/>
      <c r="AN54" s="525"/>
      <c r="AO54" s="537"/>
      <c r="AP54" s="339"/>
      <c r="AQ54" s="531"/>
    </row>
    <row r="55" spans="1:43" ht="24.95" hidden="1" customHeight="1" thickBot="1">
      <c r="AC55" s="352" t="s">
        <v>50</v>
      </c>
      <c r="AD55" s="353"/>
      <c r="AE55" s="361">
        <v>20</v>
      </c>
      <c r="AF55" s="344"/>
      <c r="AG55" s="97"/>
      <c r="AH55" s="362" t="s">
        <v>136</v>
      </c>
      <c r="AI55" s="363"/>
      <c r="AJ55" s="363"/>
      <c r="AK55" s="523" t="s">
        <v>134</v>
      </c>
      <c r="AL55" s="538"/>
      <c r="AM55" s="363"/>
      <c r="AN55" s="363"/>
      <c r="AO55" s="363"/>
      <c r="AP55" s="364"/>
      <c r="AQ55" s="365"/>
    </row>
    <row r="56" spans="1:43" ht="24.95" hidden="1" customHeight="1">
      <c r="AC56" s="524" t="s">
        <v>51</v>
      </c>
      <c r="AD56" s="525"/>
      <c r="AE56" s="526">
        <v>0.05</v>
      </c>
      <c r="AF56" s="344"/>
      <c r="AG56" s="97"/>
      <c r="AH56" s="344"/>
      <c r="AI56" s="344"/>
      <c r="AJ56" s="344"/>
      <c r="AK56" s="344"/>
      <c r="AL56" s="136"/>
      <c r="AM56" s="344"/>
      <c r="AN56" s="344"/>
      <c r="AO56" s="344"/>
    </row>
    <row r="57" spans="1:43" ht="24.95" customHeight="1" thickBot="1">
      <c r="AC57" s="527" t="s">
        <v>133</v>
      </c>
      <c r="AD57" s="363"/>
      <c r="AE57" s="528">
        <v>5</v>
      </c>
      <c r="AF57" s="344"/>
      <c r="AG57" s="97"/>
      <c r="AH57" s="344"/>
      <c r="AI57" s="344"/>
      <c r="AJ57" s="344"/>
      <c r="AK57" s="344"/>
      <c r="AL57" s="136"/>
      <c r="AM57" s="344"/>
      <c r="AN57" s="344"/>
      <c r="AO57" s="344"/>
    </row>
    <row r="59" spans="1:43" ht="18.75" customHeight="1"/>
    <row r="62" spans="1:43">
      <c r="AC62" s="367"/>
      <c r="AD62" s="367"/>
      <c r="AE62" s="367"/>
      <c r="AF62" s="367"/>
      <c r="AG62" s="368"/>
      <c r="AH62" s="367"/>
      <c r="AI62" s="367"/>
      <c r="AJ62" s="367"/>
      <c r="AK62" s="367"/>
      <c r="AM62" s="367"/>
      <c r="AN62" s="367"/>
      <c r="AO62" s="367"/>
    </row>
    <row r="63" spans="1:43">
      <c r="AC63" s="367"/>
      <c r="AD63" s="367"/>
      <c r="AE63" s="367"/>
      <c r="AF63" s="367"/>
      <c r="AG63" s="368"/>
      <c r="AH63" s="367"/>
      <c r="AI63" s="367"/>
      <c r="AJ63" s="367"/>
      <c r="AK63" s="367"/>
      <c r="AM63" s="367"/>
      <c r="AN63" s="367"/>
      <c r="AO63" s="367"/>
    </row>
    <row r="64" spans="1:43">
      <c r="AC64" s="367"/>
      <c r="AD64" s="367"/>
      <c r="AE64" s="367"/>
      <c r="AF64" s="367"/>
      <c r="AG64" s="368"/>
      <c r="AH64" s="367"/>
      <c r="AI64" s="367"/>
      <c r="AJ64" s="367"/>
      <c r="AK64" s="367"/>
      <c r="AM64" s="367"/>
      <c r="AN64" s="367"/>
      <c r="AO64" s="367"/>
    </row>
    <row r="65" spans="29:41">
      <c r="AC65" s="367"/>
      <c r="AD65" s="367"/>
      <c r="AE65" s="367"/>
      <c r="AF65" s="367"/>
      <c r="AG65" s="368"/>
      <c r="AH65" s="367"/>
      <c r="AI65" s="367"/>
      <c r="AJ65" s="367"/>
      <c r="AK65" s="367"/>
      <c r="AM65" s="367"/>
      <c r="AN65" s="367"/>
      <c r="AO65" s="367"/>
    </row>
    <row r="66" spans="29:41">
      <c r="AC66" s="367"/>
      <c r="AD66" s="367"/>
      <c r="AE66" s="367"/>
      <c r="AF66" s="367"/>
      <c r="AG66" s="368"/>
      <c r="AH66" s="367"/>
      <c r="AI66" s="367"/>
      <c r="AJ66" s="367"/>
      <c r="AK66" s="367"/>
      <c r="AM66" s="367"/>
      <c r="AN66" s="367"/>
      <c r="AO66" s="367"/>
    </row>
  </sheetData>
  <sheetProtection password="E23E" sheet="1" objects="1" scenarios="1"/>
  <mergeCells count="28">
    <mergeCell ref="AE6:AE8"/>
    <mergeCell ref="AB5:AB7"/>
    <mergeCell ref="AH6:AH8"/>
    <mergeCell ref="AH5:AK5"/>
    <mergeCell ref="AI6:AI8"/>
    <mergeCell ref="AJ6:AJ8"/>
    <mergeCell ref="AD6:AD8"/>
    <mergeCell ref="AM5:AO5"/>
    <mergeCell ref="AM6:AM8"/>
    <mergeCell ref="AN6:AN8"/>
    <mergeCell ref="AO6:AO8"/>
    <mergeCell ref="AK6:AK8"/>
    <mergeCell ref="B2:D2"/>
    <mergeCell ref="F6:F7"/>
    <mergeCell ref="B6:D6"/>
    <mergeCell ref="AC6:AC8"/>
    <mergeCell ref="B5:H5"/>
    <mergeCell ref="AC5:AF5"/>
    <mergeCell ref="R6:T6"/>
    <mergeCell ref="J5:J7"/>
    <mergeCell ref="M5:O5"/>
    <mergeCell ref="M6:N6"/>
    <mergeCell ref="O6:O7"/>
    <mergeCell ref="U6:U7"/>
    <mergeCell ref="X6:Y6"/>
    <mergeCell ref="X5:Z5"/>
    <mergeCell ref="Z6:Z7"/>
    <mergeCell ref="AF6:AF8"/>
  </mergeCells>
  <conditionalFormatting sqref="AC11:AF43 AH11:AK43 AM11:AO43">
    <cfRule type="cellIs" dxfId="58" priority="94" stopIfTrue="1" operator="equal">
      <formula>0</formula>
    </cfRule>
  </conditionalFormatting>
  <conditionalFormatting sqref="M11">
    <cfRule type="expression" dxfId="57" priority="74" stopIfTrue="1">
      <formula>$AF$11=1</formula>
    </cfRule>
  </conditionalFormatting>
  <conditionalFormatting sqref="M14">
    <cfRule type="expression" dxfId="56" priority="68" stopIfTrue="1">
      <formula>$AF$14=1</formula>
    </cfRule>
  </conditionalFormatting>
  <conditionalFormatting sqref="M15">
    <cfRule type="expression" dxfId="55" priority="67" stopIfTrue="1">
      <formula>$AF$15=1</formula>
    </cfRule>
  </conditionalFormatting>
  <conditionalFormatting sqref="M20">
    <cfRule type="expression" dxfId="54" priority="66" stopIfTrue="1">
      <formula>$AF$20=1</formula>
    </cfRule>
  </conditionalFormatting>
  <conditionalFormatting sqref="M21">
    <cfRule type="expression" dxfId="53" priority="65" stopIfTrue="1">
      <formula>$AF$21=1</formula>
    </cfRule>
  </conditionalFormatting>
  <conditionalFormatting sqref="M22 M27:M30 M32:M35 M40:M41 M37:M38">
    <cfRule type="expression" dxfId="52" priority="64" stopIfTrue="1">
      <formula>$AF22=1</formula>
    </cfRule>
  </conditionalFormatting>
  <conditionalFormatting sqref="N11 N14:N15 N20:N22 N27:N30 N32:N35 N37:N38 N40:N41">
    <cfRule type="expression" dxfId="51" priority="62" stopIfTrue="1">
      <formula>$AK11=1</formula>
    </cfRule>
  </conditionalFormatting>
  <conditionalFormatting sqref="D14">
    <cfRule type="expression" dxfId="50" priority="45">
      <formula>AF14=1</formula>
    </cfRule>
  </conditionalFormatting>
  <conditionalFormatting sqref="D15">
    <cfRule type="expression" dxfId="49" priority="44">
      <formula>AF15=1</formula>
    </cfRule>
  </conditionalFormatting>
  <conditionalFormatting sqref="D20">
    <cfRule type="expression" dxfId="48" priority="43">
      <formula>AF20=1</formula>
    </cfRule>
  </conditionalFormatting>
  <conditionalFormatting sqref="D21">
    <cfRule type="expression" dxfId="47" priority="42">
      <formula>AF21=1</formula>
    </cfRule>
  </conditionalFormatting>
  <conditionalFormatting sqref="D22">
    <cfRule type="expression" dxfId="46" priority="41">
      <formula>AF22=1</formula>
    </cfRule>
  </conditionalFormatting>
  <conditionalFormatting sqref="D27">
    <cfRule type="expression" dxfId="45" priority="40">
      <formula>AF27=1</formula>
    </cfRule>
  </conditionalFormatting>
  <conditionalFormatting sqref="D28">
    <cfRule type="expression" dxfId="44" priority="39">
      <formula>AF28=1</formula>
    </cfRule>
  </conditionalFormatting>
  <conditionalFormatting sqref="D29">
    <cfRule type="expression" dxfId="43" priority="38">
      <formula>AF29=1</formula>
    </cfRule>
  </conditionalFormatting>
  <conditionalFormatting sqref="D30">
    <cfRule type="expression" dxfId="42" priority="37">
      <formula>AF30=1</formula>
    </cfRule>
  </conditionalFormatting>
  <conditionalFormatting sqref="D32">
    <cfRule type="expression" dxfId="41" priority="36">
      <formula>AF32=1</formula>
    </cfRule>
  </conditionalFormatting>
  <conditionalFormatting sqref="D33">
    <cfRule type="expression" dxfId="40" priority="35">
      <formula>AF33=1</formula>
    </cfRule>
  </conditionalFormatting>
  <conditionalFormatting sqref="D34">
    <cfRule type="expression" dxfId="39" priority="34">
      <formula>AF34=1</formula>
    </cfRule>
  </conditionalFormatting>
  <conditionalFormatting sqref="D35">
    <cfRule type="expression" dxfId="38" priority="33">
      <formula>AF35=1</formula>
    </cfRule>
  </conditionalFormatting>
  <conditionalFormatting sqref="D36">
    <cfRule type="expression" dxfId="37" priority="32">
      <formula>AF36=1</formula>
    </cfRule>
  </conditionalFormatting>
  <conditionalFormatting sqref="D40">
    <cfRule type="expression" dxfId="36" priority="31">
      <formula>AF40=1</formula>
    </cfRule>
  </conditionalFormatting>
  <conditionalFormatting sqref="D41">
    <cfRule type="expression" dxfId="35" priority="30">
      <formula>AF41=1</formula>
    </cfRule>
  </conditionalFormatting>
  <conditionalFormatting sqref="F11">
    <cfRule type="expression" dxfId="34" priority="29">
      <formula>AK11=1</formula>
    </cfRule>
  </conditionalFormatting>
  <conditionalFormatting sqref="F14">
    <cfRule type="expression" dxfId="33" priority="28">
      <formula>AK14=1</formula>
    </cfRule>
  </conditionalFormatting>
  <conditionalFormatting sqref="F15">
    <cfRule type="expression" dxfId="32" priority="27">
      <formula>AK15=1</formula>
    </cfRule>
  </conditionalFormatting>
  <conditionalFormatting sqref="F20">
    <cfRule type="expression" dxfId="31" priority="26">
      <formula>AK20=1</formula>
    </cfRule>
  </conditionalFormatting>
  <conditionalFormatting sqref="F21">
    <cfRule type="expression" dxfId="30" priority="25">
      <formula>AK21=1</formula>
    </cfRule>
  </conditionalFormatting>
  <conditionalFormatting sqref="F22">
    <cfRule type="expression" dxfId="29" priority="24">
      <formula>AK22=1</formula>
    </cfRule>
  </conditionalFormatting>
  <conditionalFormatting sqref="F27">
    <cfRule type="expression" dxfId="28" priority="23">
      <formula>AK27=1</formula>
    </cfRule>
  </conditionalFormatting>
  <conditionalFormatting sqref="F28">
    <cfRule type="expression" dxfId="27" priority="22">
      <formula>AK28=1</formula>
    </cfRule>
  </conditionalFormatting>
  <conditionalFormatting sqref="F29">
    <cfRule type="expression" dxfId="26" priority="21">
      <formula>AK29=1</formula>
    </cfRule>
  </conditionalFormatting>
  <conditionalFormatting sqref="F30">
    <cfRule type="expression" dxfId="25" priority="20">
      <formula>AK30</formula>
    </cfRule>
  </conditionalFormatting>
  <conditionalFormatting sqref="F32">
    <cfRule type="expression" dxfId="24" priority="19">
      <formula>AK32=1</formula>
    </cfRule>
  </conditionalFormatting>
  <conditionalFormatting sqref="F33">
    <cfRule type="expression" dxfId="23" priority="18">
      <formula>AK33=1</formula>
    </cfRule>
  </conditionalFormatting>
  <conditionalFormatting sqref="F34">
    <cfRule type="expression" dxfId="22" priority="17">
      <formula>AK34=1</formula>
    </cfRule>
  </conditionalFormatting>
  <conditionalFormatting sqref="F35">
    <cfRule type="expression" dxfId="21" priority="16">
      <formula>AK35=1</formula>
    </cfRule>
  </conditionalFormatting>
  <conditionalFormatting sqref="F37:F38">
    <cfRule type="expression" dxfId="20" priority="15">
      <formula>AK37=1</formula>
    </cfRule>
  </conditionalFormatting>
  <conditionalFormatting sqref="F40">
    <cfRule type="expression" dxfId="19" priority="14">
      <formula>AK40=1</formula>
    </cfRule>
  </conditionalFormatting>
  <conditionalFormatting sqref="F41">
    <cfRule type="expression" dxfId="18" priority="13">
      <formula>AK41=1</formula>
    </cfRule>
  </conditionalFormatting>
  <conditionalFormatting sqref="D11">
    <cfRule type="expression" dxfId="17" priority="12">
      <formula>AF11=1</formula>
    </cfRule>
  </conditionalFormatting>
  <conditionalFormatting sqref="D37">
    <cfRule type="expression" dxfId="16" priority="9">
      <formula>AF37=1</formula>
    </cfRule>
  </conditionalFormatting>
  <conditionalFormatting sqref="D38">
    <cfRule type="expression" dxfId="15" priority="8">
      <formula>AF38=1</formula>
    </cfRule>
  </conditionalFormatting>
  <conditionalFormatting sqref="O16 O20:O21 O27:O30 O32:O35">
    <cfRule type="expression" dxfId="14" priority="6" stopIfTrue="1">
      <formula>$AO16=1</formula>
    </cfRule>
  </conditionalFormatting>
  <conditionalFormatting sqref="H16">
    <cfRule type="expression" dxfId="13" priority="5">
      <formula>$AO$16=1</formula>
    </cfRule>
  </conditionalFormatting>
  <conditionalFormatting sqref="J20">
    <cfRule type="expression" dxfId="12" priority="4">
      <formula>$AO20=1</formula>
    </cfRule>
  </conditionalFormatting>
  <conditionalFormatting sqref="J21">
    <cfRule type="expression" dxfId="11" priority="3">
      <formula>$AO21=1</formula>
    </cfRule>
  </conditionalFormatting>
  <conditionalFormatting sqref="J27:J30">
    <cfRule type="expression" dxfId="10" priority="2">
      <formula>$AO27=1</formula>
    </cfRule>
  </conditionalFormatting>
  <conditionalFormatting sqref="J32:J35">
    <cfRule type="expression" dxfId="9" priority="1">
      <formula>$AO32=1</formula>
    </cfRule>
  </conditionalFormatting>
  <dataValidations count="1">
    <dataValidation allowBlank="1" sqref="AP1:DU2 A5:B5 B6 R45:S45 A7:C7 AH9:AK10 M42:P43 D1:G1 D3:G3 D4:L4 R2:U2 X45:AA45 X1 AC50:AE54 R10:U43 AC6:AE6 AC9:AF10 B8:G8 M12:P13 M17:P19 M23:P26 X2:Z2 X12:AA13 X17:AA19 X23:AA26 X31:AA31 X39:AA39 J8:K8 L10 X5 AC55:AC56 AH6:AJ6 R8:U8 AM9:AO10 Q1:Q43 X42:AB43 R5:R7 W3:W43 R1 V8:V43 S7:T7 AP3:DR5 Z8:AB10 AB1:AB5 I10 A11:L43 L6:L8 X7:Y10 AL1:AL43 AP6:DS43 AM6:AN6 I6:I8 H6:H9"/>
  </dataValidations>
  <pageMargins left="0.19685039370078741" right="0.19685039370078741" top="0.19685039370078741" bottom="0.39370078740157483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C1" zoomScale="60" zoomScaleNormal="60" workbookViewId="0">
      <selection activeCell="E17" sqref="E17"/>
    </sheetView>
  </sheetViews>
  <sheetFormatPr defaultRowHeight="15"/>
  <cols>
    <col min="1" max="1" width="47.42578125" style="83" customWidth="1"/>
    <col min="2" max="2" width="50.7109375" style="84" customWidth="1"/>
    <col min="3" max="3" width="90.7109375" style="85" customWidth="1"/>
    <col min="4" max="4" width="50.7109375" style="85" customWidth="1"/>
    <col min="5" max="5" width="90.7109375" style="85" customWidth="1"/>
    <col min="6" max="6" width="50.7109375" style="85" customWidth="1"/>
    <col min="7" max="7" width="90.7109375" style="53" customWidth="1"/>
    <col min="8" max="8" width="5.7109375" style="53" customWidth="1"/>
    <col min="9" max="9" width="2.5703125" style="53" customWidth="1"/>
    <col min="10" max="11" width="11.7109375" style="52" hidden="1" customWidth="1"/>
    <col min="12" max="12" width="11.7109375" style="53" hidden="1" customWidth="1"/>
    <col min="13" max="13" width="0" style="53" hidden="1" customWidth="1"/>
    <col min="14" max="16384" width="9.140625" style="53"/>
  </cols>
  <sheetData>
    <row r="1" spans="1:12" ht="30" customHeight="1" thickBot="1">
      <c r="A1" s="47" t="s">
        <v>43</v>
      </c>
      <c r="B1" s="48" t="s">
        <v>104</v>
      </c>
      <c r="C1" s="49"/>
      <c r="D1" s="48" t="s">
        <v>104</v>
      </c>
      <c r="E1" s="50"/>
      <c r="F1" s="48" t="s">
        <v>104</v>
      </c>
      <c r="G1" s="51"/>
      <c r="H1" s="51"/>
      <c r="I1" s="601"/>
    </row>
    <row r="2" spans="1:12" s="58" customFormat="1" ht="30" customHeight="1" thickBot="1">
      <c r="A2" s="54" t="s">
        <v>5</v>
      </c>
      <c r="B2" s="55" t="str">
        <f>'Final Figures 2014-15'!$B$2</f>
        <v>Glasgow, University of</v>
      </c>
      <c r="C2" s="56"/>
      <c r="D2" s="55" t="str">
        <f>'Final Figures 2014-15'!$B$2</f>
        <v>Glasgow, University of</v>
      </c>
      <c r="E2" s="56"/>
      <c r="F2" s="55" t="str">
        <f>'Final Figures 2014-15'!$B$2</f>
        <v>Glasgow, University of</v>
      </c>
      <c r="G2" s="57"/>
      <c r="H2" s="57"/>
      <c r="I2" s="602"/>
      <c r="J2" s="752" t="s">
        <v>137</v>
      </c>
      <c r="K2" s="753"/>
      <c r="L2" s="754"/>
    </row>
    <row r="3" spans="1:12" s="62" customFormat="1" ht="30" customHeight="1" thickBot="1">
      <c r="A3" s="59"/>
      <c r="B3" s="60" t="s">
        <v>57</v>
      </c>
      <c r="C3" s="56"/>
      <c r="D3" s="56"/>
      <c r="E3" s="56"/>
      <c r="F3" s="56"/>
      <c r="G3" s="61"/>
      <c r="H3" s="61"/>
      <c r="I3" s="603"/>
      <c r="J3" s="755"/>
      <c r="K3" s="756"/>
      <c r="L3" s="757"/>
    </row>
    <row r="4" spans="1:12" ht="37.5" customHeight="1">
      <c r="A4" s="760" t="s">
        <v>42</v>
      </c>
      <c r="B4" s="762" t="s">
        <v>112</v>
      </c>
      <c r="C4" s="763"/>
      <c r="D4" s="764" t="s">
        <v>2</v>
      </c>
      <c r="E4" s="765"/>
      <c r="F4" s="762" t="s">
        <v>140</v>
      </c>
      <c r="G4" s="765"/>
      <c r="H4" s="63"/>
      <c r="I4" s="601"/>
      <c r="J4" s="766" t="s">
        <v>23</v>
      </c>
      <c r="K4" s="768" t="s">
        <v>2</v>
      </c>
      <c r="L4" s="758" t="s">
        <v>138</v>
      </c>
    </row>
    <row r="5" spans="1:12" ht="35.25" customHeight="1" thickBot="1">
      <c r="A5" s="761"/>
      <c r="B5" s="64" t="s">
        <v>58</v>
      </c>
      <c r="C5" s="640" t="s">
        <v>59</v>
      </c>
      <c r="D5" s="650" t="s">
        <v>58</v>
      </c>
      <c r="E5" s="65" t="s">
        <v>59</v>
      </c>
      <c r="F5" s="594" t="s">
        <v>58</v>
      </c>
      <c r="G5" s="593" t="s">
        <v>59</v>
      </c>
      <c r="H5" s="63"/>
      <c r="I5" s="601"/>
      <c r="J5" s="767"/>
      <c r="K5" s="769"/>
      <c r="L5" s="759"/>
    </row>
    <row r="6" spans="1:12" ht="72" customHeight="1" thickBot="1">
      <c r="A6" s="272" t="s">
        <v>11</v>
      </c>
      <c r="B6" s="656" t="str">
        <f>'Final Figures 2014-15'!M11</f>
        <v/>
      </c>
      <c r="C6" s="641"/>
      <c r="D6" s="635" t="str">
        <f>'Final Figures 2014-15'!N11</f>
        <v>At least 10 FTE and 10% difference between Final Figures and Early Statistics</v>
      </c>
      <c r="E6" s="67" t="s">
        <v>148</v>
      </c>
      <c r="F6" s="674"/>
      <c r="G6" s="586"/>
      <c r="H6" s="63"/>
      <c r="I6" s="601"/>
      <c r="J6" s="604">
        <f>'Final Figures 2014-15'!AF11</f>
        <v>0</v>
      </c>
      <c r="K6" s="68">
        <f>'Final Figures 2014-15'!AK11</f>
        <v>1</v>
      </c>
      <c r="L6" s="631"/>
    </row>
    <row r="7" spans="1:12" ht="39.950000000000003" customHeight="1">
      <c r="A7" s="272" t="s">
        <v>13</v>
      </c>
      <c r="B7" s="636"/>
      <c r="C7" s="642"/>
      <c r="D7" s="651"/>
      <c r="E7" s="69"/>
      <c r="F7" s="595"/>
      <c r="G7" s="591"/>
      <c r="H7" s="63"/>
      <c r="I7" s="601"/>
      <c r="J7" s="610"/>
      <c r="K7" s="611"/>
      <c r="L7" s="612"/>
    </row>
    <row r="8" spans="1:12" ht="39.950000000000003" customHeight="1">
      <c r="A8" s="276" t="s">
        <v>28</v>
      </c>
      <c r="B8" s="71"/>
      <c r="C8" s="643"/>
      <c r="D8" s="652"/>
      <c r="E8" s="72"/>
      <c r="F8" s="596"/>
      <c r="G8" s="586"/>
      <c r="H8" s="63"/>
      <c r="I8" s="601"/>
      <c r="J8" s="613"/>
      <c r="K8" s="614"/>
      <c r="L8" s="617"/>
    </row>
    <row r="9" spans="1:12" ht="72" customHeight="1">
      <c r="A9" s="300" t="s">
        <v>29</v>
      </c>
      <c r="B9" s="75" t="str">
        <f>'Final Figures 2014-15'!M14</f>
        <v/>
      </c>
      <c r="C9" s="644"/>
      <c r="D9" s="75" t="str">
        <f>'Final Figures 2014-15'!N14</f>
        <v/>
      </c>
      <c r="E9" s="74"/>
      <c r="F9" s="674"/>
      <c r="G9" s="586"/>
      <c r="H9" s="63"/>
      <c r="I9" s="601"/>
      <c r="J9" s="604">
        <f>'Final Figures 2014-15'!AF14</f>
        <v>0</v>
      </c>
      <c r="K9" s="68">
        <f>'Final Figures 2014-15'!AK14</f>
        <v>0</v>
      </c>
      <c r="L9" s="618"/>
    </row>
    <row r="10" spans="1:12" ht="72" customHeight="1">
      <c r="A10" s="276" t="s">
        <v>30</v>
      </c>
      <c r="B10" s="75" t="str">
        <f>'Final Figures 2014-15'!M15</f>
        <v/>
      </c>
      <c r="C10" s="644"/>
      <c r="D10" s="75" t="str">
        <f>'Final Figures 2014-15'!N15</f>
        <v/>
      </c>
      <c r="E10" s="74"/>
      <c r="F10" s="674"/>
      <c r="G10" s="586"/>
      <c r="H10" s="63"/>
      <c r="I10" s="601"/>
      <c r="J10" s="604">
        <f>'Final Figures 2014-15'!AF15</f>
        <v>0</v>
      </c>
      <c r="K10" s="68">
        <f>'Final Figures 2014-15'!AK15</f>
        <v>0</v>
      </c>
      <c r="L10" s="619"/>
    </row>
    <row r="11" spans="1:12" ht="72" customHeight="1">
      <c r="A11" s="276" t="s">
        <v>108</v>
      </c>
      <c r="B11" s="639"/>
      <c r="C11" s="670"/>
      <c r="D11" s="632"/>
      <c r="E11" s="672"/>
      <c r="F11" s="657" t="str">
        <f>'Final Figures 2014-15'!O16</f>
        <v/>
      </c>
      <c r="G11" s="74"/>
      <c r="H11" s="63"/>
      <c r="I11" s="601"/>
      <c r="J11" s="604"/>
      <c r="K11" s="68"/>
      <c r="L11" s="616">
        <f>'Final Figures 2014-15'!AO16</f>
        <v>0</v>
      </c>
    </row>
    <row r="12" spans="1:12" ht="20.100000000000001" customHeight="1" thickBot="1">
      <c r="A12" s="633"/>
      <c r="B12" s="76"/>
      <c r="C12" s="645"/>
      <c r="D12" s="653"/>
      <c r="E12" s="77"/>
      <c r="F12" s="597"/>
      <c r="G12" s="588"/>
      <c r="H12" s="63"/>
      <c r="I12" s="601"/>
      <c r="J12" s="620"/>
      <c r="K12" s="621"/>
      <c r="L12" s="606"/>
    </row>
    <row r="13" spans="1:12" ht="39.950000000000003" customHeight="1">
      <c r="A13" s="271" t="s">
        <v>15</v>
      </c>
      <c r="B13" s="589"/>
      <c r="C13" s="646"/>
      <c r="D13" s="654"/>
      <c r="E13" s="590"/>
      <c r="F13" s="596"/>
      <c r="G13" s="586"/>
      <c r="H13" s="63"/>
      <c r="I13" s="601"/>
      <c r="J13" s="622"/>
      <c r="K13" s="623"/>
      <c r="L13" s="624"/>
    </row>
    <row r="14" spans="1:12" ht="39.950000000000003" customHeight="1">
      <c r="A14" s="276" t="s">
        <v>28</v>
      </c>
      <c r="B14" s="71"/>
      <c r="C14" s="643"/>
      <c r="D14" s="652"/>
      <c r="E14" s="72"/>
      <c r="F14" s="596"/>
      <c r="G14" s="586"/>
      <c r="H14" s="63"/>
      <c r="I14" s="601"/>
      <c r="J14" s="613"/>
      <c r="K14" s="614"/>
      <c r="L14" s="615"/>
    </row>
    <row r="15" spans="1:12" ht="72" customHeight="1">
      <c r="A15" s="300" t="s">
        <v>31</v>
      </c>
      <c r="B15" s="75" t="str">
        <f>'Final Figures 2014-15'!M20</f>
        <v/>
      </c>
      <c r="C15" s="644"/>
      <c r="D15" s="75" t="str">
        <f>'Final Figures 2014-15'!N20</f>
        <v/>
      </c>
      <c r="E15" s="74"/>
      <c r="F15" s="657" t="str">
        <f>'Final Figures 2014-15'!O20</f>
        <v/>
      </c>
      <c r="G15" s="679"/>
      <c r="H15" s="63"/>
      <c r="I15" s="601"/>
      <c r="J15" s="604">
        <f>'Final Figures 2014-15'!AF20</f>
        <v>0</v>
      </c>
      <c r="K15" s="68">
        <f>'Final Figures 2014-15'!AK20</f>
        <v>0</v>
      </c>
      <c r="L15" s="616">
        <f>'Final Figures 2014-15'!AO20</f>
        <v>0</v>
      </c>
    </row>
    <row r="16" spans="1:12" ht="72" customHeight="1">
      <c r="A16" s="300" t="s">
        <v>32</v>
      </c>
      <c r="B16" s="75" t="str">
        <f>'Final Figures 2014-15'!M21</f>
        <v/>
      </c>
      <c r="C16" s="644"/>
      <c r="D16" s="75" t="str">
        <f>'Final Figures 2014-15'!N21</f>
        <v/>
      </c>
      <c r="E16" s="74"/>
      <c r="F16" s="657" t="str">
        <f>'Final Figures 2014-15'!O21</f>
        <v/>
      </c>
      <c r="G16" s="679"/>
      <c r="H16" s="63"/>
      <c r="I16" s="601"/>
      <c r="J16" s="604">
        <f>'Final Figures 2014-15'!AF21</f>
        <v>0</v>
      </c>
      <c r="K16" s="68">
        <f>'Final Figures 2014-15'!AK21</f>
        <v>0</v>
      </c>
      <c r="L16" s="616">
        <f>'Final Figures 2014-15'!AO21</f>
        <v>0</v>
      </c>
    </row>
    <row r="17" spans="1:12" ht="72" customHeight="1">
      <c r="A17" s="276" t="s">
        <v>30</v>
      </c>
      <c r="B17" s="75" t="str">
        <f>'Final Figures 2014-15'!M22</f>
        <v/>
      </c>
      <c r="C17" s="644"/>
      <c r="D17" s="75" t="str">
        <f>'Final Figures 2014-15'!N22</f>
        <v>At least 20 FTE and 5% difference between Final Figures and Early Statistics</v>
      </c>
      <c r="E17" s="74" t="s">
        <v>149</v>
      </c>
      <c r="F17" s="675"/>
      <c r="G17" s="600"/>
      <c r="H17" s="63"/>
      <c r="I17" s="601"/>
      <c r="J17" s="604">
        <f>'Final Figures 2014-15'!AF22</f>
        <v>0</v>
      </c>
      <c r="K17" s="68">
        <f>'Final Figures 2014-15'!AK22</f>
        <v>1</v>
      </c>
      <c r="L17" s="606"/>
    </row>
    <row r="18" spans="1:12" ht="20.100000000000001" customHeight="1" thickBot="1">
      <c r="A18" s="633"/>
      <c r="B18" s="76"/>
      <c r="C18" s="645"/>
      <c r="D18" s="655"/>
      <c r="E18" s="77"/>
      <c r="F18" s="597"/>
      <c r="G18" s="588"/>
      <c r="H18" s="63"/>
      <c r="I18" s="601"/>
      <c r="J18" s="605"/>
      <c r="K18" s="371"/>
      <c r="L18" s="625"/>
    </row>
    <row r="19" spans="1:12" ht="39.950000000000003" customHeight="1">
      <c r="A19" s="272" t="s">
        <v>17</v>
      </c>
      <c r="B19" s="636"/>
      <c r="C19" s="642"/>
      <c r="D19" s="651"/>
      <c r="E19" s="69"/>
      <c r="F19" s="596"/>
      <c r="G19" s="586"/>
      <c r="H19" s="63"/>
      <c r="I19" s="601"/>
      <c r="J19" s="610"/>
      <c r="K19" s="611"/>
      <c r="L19" s="612"/>
    </row>
    <row r="20" spans="1:12" ht="39.950000000000003" customHeight="1">
      <c r="A20" s="276" t="s">
        <v>28</v>
      </c>
      <c r="B20" s="589"/>
      <c r="C20" s="646"/>
      <c r="D20" s="654"/>
      <c r="E20" s="590"/>
      <c r="F20" s="596"/>
      <c r="G20" s="586"/>
      <c r="H20" s="63"/>
      <c r="I20" s="601"/>
      <c r="J20" s="626"/>
      <c r="K20" s="627"/>
      <c r="L20" s="617"/>
    </row>
    <row r="21" spans="1:12" ht="39.950000000000003" customHeight="1">
      <c r="A21" s="277" t="s">
        <v>33</v>
      </c>
      <c r="B21" s="71"/>
      <c r="C21" s="643"/>
      <c r="D21" s="652"/>
      <c r="E21" s="72"/>
      <c r="F21" s="596"/>
      <c r="G21" s="586"/>
      <c r="H21" s="63"/>
      <c r="I21" s="601"/>
      <c r="J21" s="613"/>
      <c r="K21" s="614"/>
      <c r="L21" s="615"/>
    </row>
    <row r="22" spans="1:12" ht="72" customHeight="1">
      <c r="A22" s="280" t="s">
        <v>24</v>
      </c>
      <c r="B22" s="75" t="str">
        <f>'Final Figures 2014-15'!M27</f>
        <v/>
      </c>
      <c r="C22" s="644"/>
      <c r="D22" s="75" t="str">
        <f>'Final Figures 2014-15'!N27</f>
        <v/>
      </c>
      <c r="E22" s="74"/>
      <c r="F22" s="657" t="str">
        <f>'Final Figures 2014-15'!O27</f>
        <v/>
      </c>
      <c r="G22" s="679"/>
      <c r="H22" s="63"/>
      <c r="I22" s="601"/>
      <c r="J22" s="604">
        <f>'Final Figures 2014-15'!AF27</f>
        <v>0</v>
      </c>
      <c r="K22" s="68">
        <f>'Final Figures 2014-15'!AK27</f>
        <v>0</v>
      </c>
      <c r="L22" s="616">
        <f>'Final Figures 2014-15'!AO27</f>
        <v>0</v>
      </c>
    </row>
    <row r="23" spans="1:12" ht="72" customHeight="1">
      <c r="A23" s="280" t="s">
        <v>25</v>
      </c>
      <c r="B23" s="75" t="str">
        <f>'Final Figures 2014-15'!M28</f>
        <v/>
      </c>
      <c r="C23" s="644"/>
      <c r="D23" s="75" t="str">
        <f>'Final Figures 2014-15'!N28</f>
        <v/>
      </c>
      <c r="E23" s="74"/>
      <c r="F23" s="657" t="str">
        <f>'Final Figures 2014-15'!O28</f>
        <v/>
      </c>
      <c r="G23" s="679"/>
      <c r="H23" s="63"/>
      <c r="I23" s="601"/>
      <c r="J23" s="604">
        <f>'Final Figures 2014-15'!AF28</f>
        <v>0</v>
      </c>
      <c r="K23" s="68">
        <f>'Final Figures 2014-15'!AK28</f>
        <v>0</v>
      </c>
      <c r="L23" s="616">
        <f>'Final Figures 2014-15'!AO28</f>
        <v>0</v>
      </c>
    </row>
    <row r="24" spans="1:12" ht="72" customHeight="1">
      <c r="A24" s="280" t="s">
        <v>8</v>
      </c>
      <c r="B24" s="75" t="str">
        <f>'Final Figures 2014-15'!M29</f>
        <v/>
      </c>
      <c r="C24" s="644"/>
      <c r="D24" s="75" t="str">
        <f>'Final Figures 2014-15'!N29</f>
        <v/>
      </c>
      <c r="E24" s="74"/>
      <c r="F24" s="657" t="str">
        <f>'Final Figures 2014-15'!O29</f>
        <v/>
      </c>
      <c r="G24" s="679"/>
      <c r="H24" s="63"/>
      <c r="I24" s="601"/>
      <c r="J24" s="604">
        <f>'Final Figures 2014-15'!AF29</f>
        <v>0</v>
      </c>
      <c r="K24" s="68">
        <f>'Final Figures 2014-15'!AK29</f>
        <v>0</v>
      </c>
      <c r="L24" s="616">
        <f>'Final Figures 2014-15'!AO29</f>
        <v>0</v>
      </c>
    </row>
    <row r="25" spans="1:12" ht="72" customHeight="1">
      <c r="A25" s="280" t="s">
        <v>9</v>
      </c>
      <c r="B25" s="75" t="str">
        <f>'Final Figures 2014-15'!M30</f>
        <v/>
      </c>
      <c r="C25" s="644"/>
      <c r="D25" s="75" t="str">
        <f>'Final Figures 2014-15'!N30</f>
        <v/>
      </c>
      <c r="E25" s="74"/>
      <c r="F25" s="657" t="str">
        <f>'Final Figures 2014-15'!O30</f>
        <v/>
      </c>
      <c r="G25" s="679"/>
      <c r="H25" s="63"/>
      <c r="I25" s="601"/>
      <c r="J25" s="604">
        <f>'Final Figures 2014-15'!AF30</f>
        <v>0</v>
      </c>
      <c r="K25" s="68">
        <f>'Final Figures 2014-15'!AK30</f>
        <v>0</v>
      </c>
      <c r="L25" s="616">
        <f>'Final Figures 2014-15'!AO30</f>
        <v>0</v>
      </c>
    </row>
    <row r="26" spans="1:12" ht="39.950000000000003" customHeight="1">
      <c r="A26" s="277" t="s">
        <v>10</v>
      </c>
      <c r="B26" s="637"/>
      <c r="C26" s="647"/>
      <c r="D26" s="632"/>
      <c r="E26" s="78"/>
      <c r="F26" s="598"/>
      <c r="G26" s="592"/>
      <c r="H26" s="63"/>
      <c r="I26" s="601"/>
      <c r="J26" s="605"/>
      <c r="K26" s="371"/>
      <c r="L26" s="606"/>
    </row>
    <row r="27" spans="1:12" ht="72" customHeight="1">
      <c r="A27" s="280" t="s">
        <v>34</v>
      </c>
      <c r="B27" s="75" t="str">
        <f>'Final Figures 2014-15'!M32</f>
        <v/>
      </c>
      <c r="C27" s="644"/>
      <c r="D27" s="75" t="str">
        <f>'Final Figures 2014-15'!N32</f>
        <v/>
      </c>
      <c r="E27" s="74"/>
      <c r="F27" s="657" t="str">
        <f>'Final Figures 2014-15'!O32</f>
        <v/>
      </c>
      <c r="G27" s="679"/>
      <c r="H27" s="63"/>
      <c r="I27" s="601"/>
      <c r="J27" s="604">
        <f>'Final Figures 2014-15'!AF32</f>
        <v>0</v>
      </c>
      <c r="K27" s="68">
        <f>'Final Figures 2014-15'!AK32</f>
        <v>0</v>
      </c>
      <c r="L27" s="616">
        <f>'Final Figures 2014-15'!AO32</f>
        <v>0</v>
      </c>
    </row>
    <row r="28" spans="1:12" ht="72" customHeight="1">
      <c r="A28" s="280" t="s">
        <v>35</v>
      </c>
      <c r="B28" s="75" t="str">
        <f>'Final Figures 2014-15'!M33</f>
        <v/>
      </c>
      <c r="C28" s="644"/>
      <c r="D28" s="75" t="str">
        <f>'Final Figures 2014-15'!N33</f>
        <v/>
      </c>
      <c r="E28" s="74"/>
      <c r="F28" s="657" t="str">
        <f>'Final Figures 2014-15'!O33</f>
        <v/>
      </c>
      <c r="G28" s="679"/>
      <c r="H28" s="63"/>
      <c r="I28" s="601"/>
      <c r="J28" s="604">
        <f>'Final Figures 2014-15'!AF33</f>
        <v>0</v>
      </c>
      <c r="K28" s="68">
        <f>'Final Figures 2014-15'!AK33</f>
        <v>0</v>
      </c>
      <c r="L28" s="616">
        <f>'Final Figures 2014-15'!AO33</f>
        <v>0</v>
      </c>
    </row>
    <row r="29" spans="1:12" ht="72" customHeight="1">
      <c r="A29" s="280" t="s">
        <v>36</v>
      </c>
      <c r="B29" s="75" t="str">
        <f>'Final Figures 2014-15'!M34</f>
        <v/>
      </c>
      <c r="C29" s="644"/>
      <c r="D29" s="75" t="str">
        <f>'Final Figures 2014-15'!N34</f>
        <v/>
      </c>
      <c r="E29" s="74"/>
      <c r="F29" s="657" t="str">
        <f>'Final Figures 2014-15'!O34</f>
        <v/>
      </c>
      <c r="G29" s="679"/>
      <c r="H29" s="63"/>
      <c r="I29" s="601"/>
      <c r="J29" s="604">
        <f>'Final Figures 2014-15'!AF34</f>
        <v>0</v>
      </c>
      <c r="K29" s="68">
        <f>'Final Figures 2014-15'!AK34</f>
        <v>0</v>
      </c>
      <c r="L29" s="616">
        <f>'Final Figures 2014-15'!AO34</f>
        <v>0</v>
      </c>
    </row>
    <row r="30" spans="1:12" ht="72" customHeight="1">
      <c r="A30" s="280" t="s">
        <v>37</v>
      </c>
      <c r="B30" s="75" t="str">
        <f>'Final Figures 2014-15'!M35</f>
        <v/>
      </c>
      <c r="C30" s="644"/>
      <c r="D30" s="75" t="str">
        <f>'Final Figures 2014-15'!N35</f>
        <v/>
      </c>
      <c r="E30" s="74"/>
      <c r="F30" s="657" t="str">
        <f>'Final Figures 2014-15'!O35</f>
        <v/>
      </c>
      <c r="G30" s="679"/>
      <c r="H30" s="63"/>
      <c r="I30" s="601"/>
      <c r="J30" s="604">
        <f>'Final Figures 2014-15'!AF35</f>
        <v>0</v>
      </c>
      <c r="K30" s="68">
        <f>'Final Figures 2014-15'!AK35</f>
        <v>0</v>
      </c>
      <c r="L30" s="616">
        <f>'Final Figures 2014-15'!AO35</f>
        <v>0</v>
      </c>
    </row>
    <row r="31" spans="1:12" ht="72" customHeight="1">
      <c r="A31" s="277" t="s">
        <v>29</v>
      </c>
      <c r="B31" s="632"/>
      <c r="C31" s="671"/>
      <c r="D31" s="637"/>
      <c r="E31" s="673"/>
      <c r="F31" s="676"/>
      <c r="G31" s="592"/>
      <c r="H31" s="63"/>
      <c r="I31" s="601"/>
      <c r="J31" s="628"/>
      <c r="K31" s="629"/>
      <c r="L31" s="630"/>
    </row>
    <row r="32" spans="1:12" ht="72" customHeight="1">
      <c r="A32" s="280" t="s">
        <v>106</v>
      </c>
      <c r="B32" s="75" t="str">
        <f>'Final Figures 2014-15'!M37</f>
        <v/>
      </c>
      <c r="C32" s="644"/>
      <c r="D32" s="75" t="str">
        <f>'Final Figures 2014-15'!N37</f>
        <v/>
      </c>
      <c r="E32" s="74"/>
      <c r="F32" s="676"/>
      <c r="G32" s="592"/>
      <c r="H32" s="63"/>
      <c r="I32" s="601"/>
      <c r="J32" s="604">
        <f>'Final Figures 2014-15'!AF37</f>
        <v>0</v>
      </c>
      <c r="K32" s="68">
        <f>'Final Figures 2014-15'!AK37</f>
        <v>0</v>
      </c>
      <c r="L32" s="606"/>
    </row>
    <row r="33" spans="1:12" ht="72" customHeight="1">
      <c r="A33" s="280" t="s">
        <v>107</v>
      </c>
      <c r="B33" s="75" t="str">
        <f>'Final Figures 2014-15'!M38</f>
        <v/>
      </c>
      <c r="C33" s="644"/>
      <c r="D33" s="75" t="str">
        <f>'Final Figures 2014-15'!N38</f>
        <v/>
      </c>
      <c r="E33" s="74"/>
      <c r="F33" s="676"/>
      <c r="G33" s="592"/>
      <c r="H33" s="63"/>
      <c r="I33" s="601"/>
      <c r="J33" s="604">
        <f>'Final Figures 2014-15'!AF38</f>
        <v>0</v>
      </c>
      <c r="K33" s="68">
        <f>'Final Figures 2014-15'!AK38</f>
        <v>0</v>
      </c>
      <c r="L33" s="606"/>
    </row>
    <row r="34" spans="1:12" ht="39.950000000000003" customHeight="1">
      <c r="A34" s="276" t="s">
        <v>30</v>
      </c>
      <c r="B34" s="637"/>
      <c r="C34" s="648"/>
      <c r="D34" s="637"/>
      <c r="E34" s="80"/>
      <c r="F34" s="599"/>
      <c r="G34" s="586"/>
      <c r="H34" s="63"/>
      <c r="I34" s="601"/>
      <c r="J34" s="605"/>
      <c r="K34" s="371"/>
      <c r="L34" s="606"/>
    </row>
    <row r="35" spans="1:12" ht="72" customHeight="1">
      <c r="A35" s="300" t="s">
        <v>38</v>
      </c>
      <c r="B35" s="75" t="str">
        <f>'Final Figures 2014-15'!M40</f>
        <v/>
      </c>
      <c r="C35" s="644"/>
      <c r="D35" s="75" t="str">
        <f>'Final Figures 2014-15'!N40</f>
        <v/>
      </c>
      <c r="E35" s="74"/>
      <c r="F35" s="674"/>
      <c r="G35" s="586"/>
      <c r="H35" s="63"/>
      <c r="I35" s="601"/>
      <c r="J35" s="604">
        <f>'Final Figures 2014-15'!AF40</f>
        <v>0</v>
      </c>
      <c r="K35" s="68">
        <f>'Final Figures 2014-15'!AK40</f>
        <v>0</v>
      </c>
      <c r="L35" s="606"/>
    </row>
    <row r="36" spans="1:12" ht="72" customHeight="1" thickBot="1">
      <c r="A36" s="634" t="s">
        <v>39</v>
      </c>
      <c r="B36" s="638" t="str">
        <f>'Final Figures 2014-15'!M41</f>
        <v/>
      </c>
      <c r="C36" s="649"/>
      <c r="D36" s="638" t="str">
        <f>'Final Figures 2014-15'!N41</f>
        <v/>
      </c>
      <c r="E36" s="587"/>
      <c r="F36" s="677"/>
      <c r="G36" s="588"/>
      <c r="H36" s="63"/>
      <c r="I36" s="601"/>
      <c r="J36" s="607">
        <f>'Final Figures 2014-15'!AF41</f>
        <v>0</v>
      </c>
      <c r="K36" s="608">
        <f>'Final Figures 2014-15'!AK41</f>
        <v>0</v>
      </c>
      <c r="L36" s="609"/>
    </row>
    <row r="37" spans="1:12" ht="24.95" customHeight="1">
      <c r="A37" s="585"/>
      <c r="B37" s="661"/>
      <c r="C37" s="662"/>
      <c r="D37" s="666"/>
      <c r="E37" s="667"/>
      <c r="F37" s="665" t="s">
        <v>145</v>
      </c>
      <c r="G37" s="63"/>
      <c r="H37" s="63"/>
      <c r="I37" s="601"/>
      <c r="J37" s="81"/>
      <c r="K37" s="81"/>
    </row>
    <row r="38" spans="1:12" ht="24.95" customHeight="1">
      <c r="A38" s="658"/>
      <c r="B38" s="663"/>
      <c r="C38" s="664"/>
      <c r="D38" s="668"/>
      <c r="E38" s="669"/>
      <c r="F38" s="660" t="s">
        <v>146</v>
      </c>
      <c r="G38" s="659"/>
      <c r="H38" s="659"/>
      <c r="I38" s="601"/>
      <c r="J38" s="81"/>
      <c r="K38" s="81"/>
    </row>
    <row r="39" spans="1:12" ht="18" customHeight="1">
      <c r="A39" s="658"/>
      <c r="B39" s="584"/>
      <c r="C39" s="584"/>
      <c r="D39" s="669"/>
      <c r="E39" s="669"/>
      <c r="F39" s="678"/>
      <c r="G39" s="659"/>
      <c r="H39" s="659"/>
      <c r="I39" s="601"/>
      <c r="J39" s="82"/>
      <c r="K39" s="82"/>
    </row>
  </sheetData>
  <sheetProtection password="E23E" sheet="1" objects="1" scenarios="1"/>
  <mergeCells count="8">
    <mergeCell ref="J2:L3"/>
    <mergeCell ref="L4:L5"/>
    <mergeCell ref="A4:A5"/>
    <mergeCell ref="B4:C4"/>
    <mergeCell ref="D4:E4"/>
    <mergeCell ref="J4:J5"/>
    <mergeCell ref="K4:K5"/>
    <mergeCell ref="F4:G4"/>
  </mergeCells>
  <conditionalFormatting sqref="E6 E9:E10 E17 E32:E33 E35:E36 E22:E25 E15:E16 E27:E30">
    <cfRule type="expression" dxfId="8" priority="17" stopIfTrue="1">
      <formula>K6=1</formula>
    </cfRule>
  </conditionalFormatting>
  <conditionalFormatting sqref="D6 D9:D10 D15:D17 D22:D25 D35:D36 D27:D30 D32:D33">
    <cfRule type="expression" dxfId="7" priority="18" stopIfTrue="1">
      <formula>K6=0</formula>
    </cfRule>
  </conditionalFormatting>
  <conditionalFormatting sqref="B6 B9:B10 B15:B17 B22:B25 B35:B36 B27:B30 B32:B33">
    <cfRule type="expression" dxfId="6" priority="19" stopIfTrue="1">
      <formula>J6=0</formula>
    </cfRule>
  </conditionalFormatting>
  <conditionalFormatting sqref="C6 C9:C10 C15:C17 C22:C25 C27:C30 C35:C36 C32:C33">
    <cfRule type="expression" dxfId="5" priority="7" stopIfTrue="1">
      <formula>J6=1</formula>
    </cfRule>
  </conditionalFormatting>
  <conditionalFormatting sqref="F11">
    <cfRule type="expression" dxfId="4" priority="5" stopIfTrue="1">
      <formula>L11=0</formula>
    </cfRule>
  </conditionalFormatting>
  <conditionalFormatting sqref="F15:F16">
    <cfRule type="expression" dxfId="3" priority="4" stopIfTrue="1">
      <formula>L15=0</formula>
    </cfRule>
  </conditionalFormatting>
  <conditionalFormatting sqref="F22:F25">
    <cfRule type="expression" dxfId="2" priority="3" stopIfTrue="1">
      <formula>L22=0</formula>
    </cfRule>
  </conditionalFormatting>
  <conditionalFormatting sqref="F27:F30">
    <cfRule type="expression" dxfId="1" priority="2" stopIfTrue="1">
      <formula>L27=0</formula>
    </cfRule>
  </conditionalFormatting>
  <conditionalFormatting sqref="G11 G15:G16 G22:G25 G27:G30">
    <cfRule type="expression" dxfId="0" priority="1" stopIfTrue="1">
      <formula>L11=1</formula>
    </cfRule>
  </conditionalFormatting>
  <dataValidations count="1">
    <dataValidation allowBlank="1" sqref="A6:A37"/>
  </dataValidations>
  <pageMargins left="0.19685039370078741" right="0.19685039370078741" top="0.19685039370078741" bottom="0.39370078740157483" header="0" footer="0"/>
  <pageSetup paperSize="9" scale="38" fitToWidth="3" orientation="portrait" r:id="rId1"/>
  <colBreaks count="2" manualBreakCount="2">
    <brk id="3" max="38" man="1"/>
    <brk id="5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3"/>
  <sheetViews>
    <sheetView zoomScale="80" zoomScaleNormal="80" workbookViewId="0"/>
  </sheetViews>
  <sheetFormatPr defaultRowHeight="15"/>
  <cols>
    <col min="1" max="1" width="9.140625" style="1"/>
    <col min="2" max="2" width="48.5703125" style="1" customWidth="1"/>
    <col min="3" max="4" width="12.7109375" style="1" customWidth="1"/>
    <col min="5" max="5" width="14.28515625" style="1" customWidth="1"/>
    <col min="6" max="44" width="12.7109375" style="1" customWidth="1"/>
    <col min="45" max="64" width="13.7109375" style="1" customWidth="1"/>
    <col min="65" max="65" width="14.7109375" style="1" customWidth="1"/>
    <col min="66" max="16384" width="9.140625" style="1"/>
  </cols>
  <sheetData>
    <row r="1" spans="1:36" ht="15.75" thickBot="1">
      <c r="AJ1" s="1">
        <v>104</v>
      </c>
    </row>
    <row r="2" spans="1:36" ht="24.95" customHeight="1" thickBot="1">
      <c r="A2" s="2" t="s">
        <v>62</v>
      </c>
      <c r="C2" s="3">
        <v>8</v>
      </c>
      <c r="D2" s="506" t="str">
        <f>VLOOKUP(C2,Inst_Tables,2,FALSE)</f>
        <v>Glasgow, University of</v>
      </c>
      <c r="E2" s="680"/>
      <c r="F2" s="680"/>
      <c r="G2" s="680"/>
    </row>
    <row r="4" spans="1:36" ht="20.100000000000001" customHeight="1">
      <c r="A4" s="4" t="s">
        <v>101</v>
      </c>
      <c r="C4" s="5"/>
      <c r="D4" s="6"/>
      <c r="E4" s="6"/>
      <c r="F4" s="6"/>
      <c r="G4" s="5"/>
      <c r="H4" s="5"/>
      <c r="I4" s="6"/>
      <c r="J4" s="7"/>
    </row>
    <row r="5" spans="1:36">
      <c r="B5" s="8"/>
      <c r="C5" s="5"/>
      <c r="D5" s="9"/>
      <c r="E5" s="9"/>
      <c r="F5" s="9"/>
      <c r="G5" s="5"/>
      <c r="H5" s="5"/>
      <c r="I5" s="9"/>
      <c r="J5" s="9"/>
    </row>
    <row r="6" spans="1:36" ht="20.100000000000001" customHeight="1">
      <c r="A6" s="10" t="s">
        <v>63</v>
      </c>
      <c r="B6" s="8"/>
      <c r="C6" s="5"/>
      <c r="D6" s="9"/>
      <c r="E6" s="9"/>
      <c r="F6" s="9"/>
      <c r="G6" s="5"/>
      <c r="H6" s="5"/>
      <c r="I6" s="9"/>
      <c r="J6" s="9"/>
    </row>
    <row r="7" spans="1:36" ht="20.100000000000001" customHeight="1">
      <c r="A7" s="11">
        <v>1</v>
      </c>
      <c r="B7" s="12">
        <v>2</v>
      </c>
      <c r="C7" s="11">
        <v>3</v>
      </c>
      <c r="D7" s="12">
        <v>4</v>
      </c>
      <c r="E7" s="11">
        <v>5</v>
      </c>
      <c r="F7" s="14"/>
      <c r="G7" s="13"/>
      <c r="H7" s="14"/>
      <c r="I7" s="13"/>
      <c r="J7" s="14"/>
    </row>
    <row r="8" spans="1:36" ht="9.9499999999999993" customHeight="1" thickBot="1">
      <c r="B8" s="8"/>
      <c r="C8" s="5"/>
      <c r="D8" s="9"/>
      <c r="E8" s="15"/>
      <c r="F8" s="15"/>
      <c r="G8" s="15"/>
      <c r="H8" s="15"/>
      <c r="I8" s="15"/>
      <c r="J8" s="15"/>
    </row>
    <row r="9" spans="1:36" ht="50.1" customHeight="1">
      <c r="A9" s="16"/>
      <c r="B9" s="17"/>
      <c r="C9" s="770" t="s">
        <v>64</v>
      </c>
      <c r="D9" s="771"/>
      <c r="E9" s="772"/>
      <c r="F9" s="15"/>
      <c r="G9" s="15"/>
      <c r="H9" s="15"/>
      <c r="I9" s="15"/>
      <c r="J9" s="15"/>
    </row>
    <row r="10" spans="1:36" ht="99.95" customHeight="1">
      <c r="A10" s="30"/>
      <c r="B10" s="375"/>
      <c r="C10" s="773" t="s">
        <v>124</v>
      </c>
      <c r="D10" s="774"/>
      <c r="E10" s="487" t="s">
        <v>125</v>
      </c>
      <c r="F10" s="15"/>
      <c r="G10" s="15"/>
      <c r="H10" s="15"/>
      <c r="I10" s="15"/>
      <c r="J10" s="15"/>
    </row>
    <row r="11" spans="1:36" ht="24.95" customHeight="1">
      <c r="A11" s="18"/>
      <c r="B11" s="19"/>
      <c r="C11" s="20" t="s">
        <v>23</v>
      </c>
      <c r="D11" s="484" t="s">
        <v>2</v>
      </c>
      <c r="E11" s="488"/>
      <c r="F11" s="15"/>
      <c r="G11" s="15"/>
      <c r="H11" s="15"/>
      <c r="I11" s="15"/>
      <c r="J11" s="15"/>
    </row>
    <row r="12" spans="1:36" ht="24.95" customHeight="1">
      <c r="A12" s="21">
        <v>1</v>
      </c>
      <c r="B12" s="22" t="s">
        <v>18</v>
      </c>
      <c r="C12" s="23">
        <v>3</v>
      </c>
      <c r="D12" s="485">
        <v>4</v>
      </c>
      <c r="E12" s="491">
        <v>45</v>
      </c>
      <c r="F12" s="15"/>
      <c r="G12" s="11"/>
      <c r="H12" s="11"/>
      <c r="I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6" ht="24.95" customHeight="1">
      <c r="A13" s="21">
        <v>2</v>
      </c>
      <c r="B13" s="24" t="s">
        <v>65</v>
      </c>
      <c r="C13" s="23">
        <v>5</v>
      </c>
      <c r="D13" s="485">
        <v>6</v>
      </c>
      <c r="E13" s="492">
        <v>46</v>
      </c>
      <c r="F13" s="15"/>
      <c r="G13" s="11"/>
      <c r="H13" s="11"/>
      <c r="I13" s="11"/>
      <c r="J13" s="15"/>
    </row>
    <row r="14" spans="1:36" ht="24.95" customHeight="1">
      <c r="A14" s="21">
        <v>3</v>
      </c>
      <c r="B14" s="24" t="s">
        <v>66</v>
      </c>
      <c r="C14" s="23">
        <v>7</v>
      </c>
      <c r="D14" s="485">
        <v>8</v>
      </c>
      <c r="E14" s="492">
        <v>47</v>
      </c>
      <c r="F14" s="15"/>
      <c r="G14" s="11"/>
      <c r="H14" s="11"/>
      <c r="I14" s="11"/>
      <c r="J14" s="15"/>
    </row>
    <row r="15" spans="1:36" ht="24.95" customHeight="1">
      <c r="A15" s="21">
        <v>4</v>
      </c>
      <c r="B15" s="24" t="s">
        <v>67</v>
      </c>
      <c r="C15" s="23">
        <v>9</v>
      </c>
      <c r="D15" s="485">
        <v>10</v>
      </c>
      <c r="E15" s="492">
        <v>48</v>
      </c>
      <c r="F15" s="15"/>
      <c r="G15" s="11"/>
      <c r="H15" s="11"/>
      <c r="I15" s="11"/>
      <c r="J15" s="15"/>
    </row>
    <row r="16" spans="1:36" ht="24.95" customHeight="1">
      <c r="A16" s="21">
        <v>5</v>
      </c>
      <c r="B16" s="24" t="s">
        <v>68</v>
      </c>
      <c r="C16" s="23">
        <v>11</v>
      </c>
      <c r="D16" s="485">
        <v>12</v>
      </c>
      <c r="E16" s="492">
        <v>49</v>
      </c>
      <c r="F16" s="15"/>
      <c r="G16" s="11"/>
      <c r="H16" s="11"/>
      <c r="I16" s="11"/>
      <c r="J16" s="15"/>
    </row>
    <row r="17" spans="1:10" ht="24.95" customHeight="1">
      <c r="A17" s="21">
        <v>6</v>
      </c>
      <c r="B17" s="24" t="s">
        <v>69</v>
      </c>
      <c r="C17" s="23">
        <v>13</v>
      </c>
      <c r="D17" s="485">
        <v>14</v>
      </c>
      <c r="E17" s="492">
        <v>50</v>
      </c>
      <c r="F17" s="15"/>
      <c r="G17" s="11"/>
      <c r="H17" s="11"/>
      <c r="I17" s="11"/>
      <c r="J17" s="15"/>
    </row>
    <row r="18" spans="1:10" ht="24.95" customHeight="1">
      <c r="A18" s="21">
        <v>7</v>
      </c>
      <c r="B18" s="24" t="s">
        <v>70</v>
      </c>
      <c r="C18" s="23">
        <v>15</v>
      </c>
      <c r="D18" s="485">
        <v>16</v>
      </c>
      <c r="E18" s="492">
        <v>51</v>
      </c>
      <c r="F18" s="15"/>
      <c r="G18" s="11"/>
      <c r="H18" s="11"/>
      <c r="I18" s="11"/>
      <c r="J18" s="15"/>
    </row>
    <row r="19" spans="1:10" ht="24.95" customHeight="1">
      <c r="A19" s="21">
        <v>8</v>
      </c>
      <c r="B19" s="24" t="s">
        <v>71</v>
      </c>
      <c r="C19" s="23">
        <v>17</v>
      </c>
      <c r="D19" s="485">
        <v>18</v>
      </c>
      <c r="E19" s="492">
        <v>52</v>
      </c>
      <c r="F19" s="15"/>
      <c r="G19" s="11"/>
      <c r="H19" s="11"/>
      <c r="I19" s="11"/>
      <c r="J19" s="15"/>
    </row>
    <row r="20" spans="1:10" ht="24.95" customHeight="1">
      <c r="A20" s="21">
        <v>9</v>
      </c>
      <c r="B20" s="24" t="s">
        <v>72</v>
      </c>
      <c r="C20" s="23">
        <v>19</v>
      </c>
      <c r="D20" s="485">
        <v>20</v>
      </c>
      <c r="E20" s="492">
        <v>53</v>
      </c>
      <c r="F20" s="15"/>
      <c r="G20" s="11"/>
      <c r="H20" s="11"/>
      <c r="I20" s="11"/>
      <c r="J20" s="15"/>
    </row>
    <row r="21" spans="1:10" ht="24.95" customHeight="1">
      <c r="A21" s="21">
        <v>10</v>
      </c>
      <c r="B21" s="24" t="s">
        <v>73</v>
      </c>
      <c r="C21" s="23">
        <v>21</v>
      </c>
      <c r="D21" s="485">
        <v>22</v>
      </c>
      <c r="E21" s="492">
        <v>54</v>
      </c>
      <c r="F21" s="15"/>
      <c r="G21" s="11"/>
      <c r="H21" s="11"/>
      <c r="I21" s="11"/>
      <c r="J21" s="15"/>
    </row>
    <row r="22" spans="1:10" ht="24.95" customHeight="1">
      <c r="A22" s="21">
        <v>11</v>
      </c>
      <c r="B22" s="24" t="s">
        <v>74</v>
      </c>
      <c r="C22" s="23">
        <v>23</v>
      </c>
      <c r="D22" s="485">
        <v>24</v>
      </c>
      <c r="E22" s="492">
        <v>55</v>
      </c>
      <c r="F22" s="15"/>
      <c r="G22" s="11"/>
      <c r="H22" s="11"/>
      <c r="I22" s="11"/>
      <c r="J22" s="15"/>
    </row>
    <row r="23" spans="1:10" ht="24.95" customHeight="1">
      <c r="A23" s="21">
        <v>12</v>
      </c>
      <c r="B23" s="24" t="s">
        <v>75</v>
      </c>
      <c r="C23" s="23">
        <v>25</v>
      </c>
      <c r="D23" s="485">
        <v>26</v>
      </c>
      <c r="E23" s="492">
        <v>56</v>
      </c>
      <c r="F23" s="15"/>
      <c r="G23" s="11"/>
      <c r="H23" s="11"/>
      <c r="I23" s="11"/>
      <c r="J23" s="15"/>
    </row>
    <row r="24" spans="1:10" ht="24.95" customHeight="1">
      <c r="A24" s="21">
        <v>13</v>
      </c>
      <c r="B24" s="24" t="s">
        <v>76</v>
      </c>
      <c r="C24" s="23">
        <v>27</v>
      </c>
      <c r="D24" s="485">
        <v>28</v>
      </c>
      <c r="E24" s="492">
        <v>57</v>
      </c>
      <c r="F24" s="15"/>
      <c r="G24" s="11"/>
      <c r="H24" s="11"/>
      <c r="I24" s="11"/>
      <c r="J24" s="15"/>
    </row>
    <row r="25" spans="1:10" ht="24.95" customHeight="1">
      <c r="A25" s="21">
        <v>14</v>
      </c>
      <c r="B25" s="25" t="s">
        <v>77</v>
      </c>
      <c r="C25" s="23">
        <v>29</v>
      </c>
      <c r="D25" s="485">
        <v>30</v>
      </c>
      <c r="E25" s="492">
        <v>58</v>
      </c>
      <c r="F25" s="15"/>
      <c r="G25" s="11"/>
      <c r="H25" s="11"/>
      <c r="I25" s="11"/>
      <c r="J25" s="15"/>
    </row>
    <row r="26" spans="1:10" ht="24.95" customHeight="1">
      <c r="A26" s="21">
        <v>15</v>
      </c>
      <c r="B26" s="24" t="s">
        <v>102</v>
      </c>
      <c r="C26" s="23">
        <v>31</v>
      </c>
      <c r="D26" s="485">
        <v>32</v>
      </c>
      <c r="E26" s="492">
        <v>59</v>
      </c>
      <c r="F26" s="15"/>
      <c r="G26" s="11"/>
      <c r="H26" s="11"/>
      <c r="I26" s="11"/>
      <c r="J26" s="15"/>
    </row>
    <row r="27" spans="1:10" ht="24.95" customHeight="1">
      <c r="A27" s="21">
        <v>16</v>
      </c>
      <c r="B27" s="24" t="s">
        <v>78</v>
      </c>
      <c r="C27" s="23">
        <v>33</v>
      </c>
      <c r="D27" s="485">
        <v>34</v>
      </c>
      <c r="E27" s="492">
        <v>60</v>
      </c>
      <c r="F27" s="15"/>
      <c r="G27" s="11"/>
      <c r="H27" s="11"/>
      <c r="I27" s="11"/>
      <c r="J27" s="15"/>
    </row>
    <row r="28" spans="1:10" ht="24.95" customHeight="1">
      <c r="A28" s="21">
        <v>17</v>
      </c>
      <c r="B28" s="24" t="s">
        <v>79</v>
      </c>
      <c r="C28" s="23">
        <v>35</v>
      </c>
      <c r="D28" s="485">
        <v>36</v>
      </c>
      <c r="E28" s="492">
        <v>61</v>
      </c>
      <c r="F28" s="15"/>
      <c r="G28" s="11"/>
      <c r="H28" s="11"/>
      <c r="I28" s="11"/>
      <c r="J28" s="15"/>
    </row>
    <row r="29" spans="1:10" ht="24.95" customHeight="1">
      <c r="A29" s="21">
        <v>18</v>
      </c>
      <c r="B29" s="24" t="s">
        <v>80</v>
      </c>
      <c r="C29" s="23">
        <v>37</v>
      </c>
      <c r="D29" s="485">
        <v>38</v>
      </c>
      <c r="E29" s="492">
        <v>62</v>
      </c>
      <c r="F29" s="15"/>
      <c r="G29" s="11"/>
      <c r="H29" s="11"/>
      <c r="I29" s="11"/>
      <c r="J29" s="15"/>
    </row>
    <row r="30" spans="1:10" ht="24.95" customHeight="1">
      <c r="A30" s="21">
        <v>19</v>
      </c>
      <c r="B30" s="24" t="s">
        <v>81</v>
      </c>
      <c r="C30" s="23">
        <v>39</v>
      </c>
      <c r="D30" s="485">
        <v>40</v>
      </c>
      <c r="E30" s="492">
        <v>63</v>
      </c>
      <c r="F30" s="15"/>
      <c r="G30" s="11"/>
      <c r="H30" s="11"/>
      <c r="I30" s="11"/>
      <c r="J30" s="15"/>
    </row>
    <row r="31" spans="1:10" ht="24.95" customHeight="1" thickBot="1">
      <c r="A31" s="26">
        <v>20</v>
      </c>
      <c r="B31" s="27" t="s">
        <v>82</v>
      </c>
      <c r="C31" s="28">
        <v>43</v>
      </c>
      <c r="D31" s="486">
        <v>44</v>
      </c>
      <c r="E31" s="493">
        <v>65</v>
      </c>
      <c r="F31" s="15"/>
      <c r="G31" s="11"/>
      <c r="H31" s="11"/>
      <c r="I31" s="11"/>
      <c r="J31" s="15"/>
    </row>
    <row r="33" spans="1:65">
      <c r="G33" s="11"/>
      <c r="H33" s="11"/>
      <c r="I33" s="11"/>
    </row>
    <row r="34" spans="1:65" ht="20.100000000000001" customHeight="1">
      <c r="A34" s="29" t="s">
        <v>105</v>
      </c>
    </row>
    <row r="36" spans="1:65" ht="20.100000000000001" customHeight="1">
      <c r="A36" s="10" t="s">
        <v>63</v>
      </c>
    </row>
    <row r="37" spans="1:65" ht="20.100000000000001" customHeight="1">
      <c r="A37" s="11">
        <v>1</v>
      </c>
      <c r="B37" s="11">
        <v>2</v>
      </c>
      <c r="C37" s="11">
        <v>3</v>
      </c>
      <c r="D37" s="11">
        <v>4</v>
      </c>
      <c r="E37" s="11">
        <v>5</v>
      </c>
      <c r="F37" s="11">
        <v>6</v>
      </c>
      <c r="G37" s="11">
        <v>7</v>
      </c>
      <c r="H37" s="11">
        <v>8</v>
      </c>
      <c r="I37" s="11">
        <v>9</v>
      </c>
      <c r="J37" s="11">
        <v>10</v>
      </c>
      <c r="K37" s="11">
        <v>11</v>
      </c>
      <c r="L37" s="11">
        <v>12</v>
      </c>
      <c r="M37" s="11">
        <v>13</v>
      </c>
      <c r="N37" s="11">
        <v>14</v>
      </c>
      <c r="O37" s="11">
        <v>15</v>
      </c>
      <c r="P37" s="11">
        <v>16</v>
      </c>
      <c r="Q37" s="11">
        <v>17</v>
      </c>
      <c r="R37" s="11">
        <v>18</v>
      </c>
      <c r="S37" s="11">
        <v>19</v>
      </c>
      <c r="T37" s="11">
        <v>20</v>
      </c>
      <c r="U37" s="11">
        <v>21</v>
      </c>
      <c r="V37" s="11">
        <v>22</v>
      </c>
      <c r="W37" s="11">
        <v>23</v>
      </c>
      <c r="X37" s="11">
        <v>24</v>
      </c>
      <c r="Y37" s="11">
        <v>25</v>
      </c>
      <c r="Z37" s="11">
        <v>26</v>
      </c>
      <c r="AA37" s="11">
        <v>27</v>
      </c>
      <c r="AB37" s="11">
        <v>28</v>
      </c>
      <c r="AC37" s="11">
        <v>29</v>
      </c>
      <c r="AD37" s="11">
        <v>30</v>
      </c>
      <c r="AE37" s="11">
        <v>31</v>
      </c>
      <c r="AF37" s="11">
        <v>32</v>
      </c>
      <c r="AG37" s="11">
        <v>33</v>
      </c>
      <c r="AH37" s="11">
        <v>34</v>
      </c>
      <c r="AI37" s="11">
        <v>35</v>
      </c>
      <c r="AJ37" s="11">
        <v>36</v>
      </c>
      <c r="AK37" s="11">
        <v>37</v>
      </c>
      <c r="AL37" s="11">
        <v>38</v>
      </c>
      <c r="AM37" s="11">
        <v>39</v>
      </c>
      <c r="AN37" s="11">
        <v>40</v>
      </c>
      <c r="AO37" s="11">
        <v>41</v>
      </c>
      <c r="AP37" s="11">
        <v>42</v>
      </c>
      <c r="AQ37" s="11">
        <v>43</v>
      </c>
      <c r="AR37" s="11">
        <v>44</v>
      </c>
      <c r="AS37" s="11">
        <v>45</v>
      </c>
      <c r="AT37" s="11">
        <v>46</v>
      </c>
      <c r="AU37" s="11">
        <v>47</v>
      </c>
      <c r="AV37" s="11">
        <v>48</v>
      </c>
      <c r="AW37" s="11">
        <v>49</v>
      </c>
      <c r="AX37" s="11">
        <v>50</v>
      </c>
      <c r="AY37" s="11">
        <v>51</v>
      </c>
      <c r="AZ37" s="11">
        <v>52</v>
      </c>
      <c r="BA37" s="11">
        <v>53</v>
      </c>
      <c r="BB37" s="11">
        <v>54</v>
      </c>
      <c r="BC37" s="11">
        <v>55</v>
      </c>
      <c r="BD37" s="11">
        <v>56</v>
      </c>
      <c r="BE37" s="11">
        <v>57</v>
      </c>
      <c r="BF37" s="11">
        <v>58</v>
      </c>
      <c r="BG37" s="11">
        <v>59</v>
      </c>
      <c r="BH37" s="11">
        <v>60</v>
      </c>
      <c r="BI37" s="11">
        <v>61</v>
      </c>
      <c r="BJ37" s="11">
        <v>62</v>
      </c>
      <c r="BK37" s="11">
        <v>63</v>
      </c>
      <c r="BL37" s="11">
        <v>64</v>
      </c>
      <c r="BM37" s="11">
        <v>65</v>
      </c>
    </row>
    <row r="38" spans="1:65" ht="15.75" thickBot="1"/>
    <row r="39" spans="1:65" ht="30" customHeight="1">
      <c r="A39" s="16"/>
      <c r="B39" s="688"/>
      <c r="C39" s="779" t="s">
        <v>47</v>
      </c>
      <c r="D39" s="780"/>
      <c r="E39" s="780"/>
      <c r="F39" s="780"/>
      <c r="G39" s="780"/>
      <c r="H39" s="780"/>
      <c r="I39" s="780"/>
      <c r="J39" s="780"/>
      <c r="K39" s="780"/>
      <c r="L39" s="780"/>
      <c r="M39" s="780"/>
      <c r="N39" s="780"/>
      <c r="O39" s="780"/>
      <c r="P39" s="780"/>
      <c r="Q39" s="780"/>
      <c r="R39" s="780"/>
      <c r="S39" s="780"/>
      <c r="T39" s="780"/>
      <c r="U39" s="780"/>
      <c r="V39" s="780"/>
      <c r="W39" s="780"/>
      <c r="X39" s="780"/>
      <c r="Y39" s="780"/>
      <c r="Z39" s="780"/>
      <c r="AA39" s="780"/>
      <c r="AB39" s="780"/>
      <c r="AC39" s="780"/>
      <c r="AD39" s="780"/>
      <c r="AE39" s="780"/>
      <c r="AF39" s="780"/>
      <c r="AG39" s="780"/>
      <c r="AH39" s="780"/>
      <c r="AI39" s="780"/>
      <c r="AJ39" s="780"/>
      <c r="AK39" s="780"/>
      <c r="AL39" s="780"/>
      <c r="AM39" s="780"/>
      <c r="AN39" s="780"/>
      <c r="AO39" s="780"/>
      <c r="AP39" s="780"/>
      <c r="AQ39" s="780"/>
      <c r="AR39" s="781"/>
      <c r="AS39" s="699" t="s">
        <v>143</v>
      </c>
      <c r="AT39" s="700"/>
      <c r="AU39" s="700"/>
      <c r="AV39" s="700"/>
      <c r="AW39" s="700"/>
      <c r="AX39" s="700"/>
      <c r="AY39" s="700"/>
      <c r="AZ39" s="700"/>
      <c r="BA39" s="700"/>
      <c r="BB39" s="700"/>
      <c r="BC39" s="700"/>
      <c r="BD39" s="700"/>
      <c r="BE39" s="700"/>
      <c r="BF39" s="700"/>
      <c r="BG39" s="700"/>
      <c r="BH39" s="700"/>
      <c r="BI39" s="700"/>
      <c r="BJ39" s="700"/>
      <c r="BK39" s="700"/>
      <c r="BL39" s="700"/>
      <c r="BM39" s="701"/>
    </row>
    <row r="40" spans="1:65" ht="60" customHeight="1">
      <c r="A40" s="30"/>
      <c r="B40" s="689"/>
      <c r="C40" s="775" t="s">
        <v>83</v>
      </c>
      <c r="D40" s="776"/>
      <c r="E40" s="777" t="s">
        <v>84</v>
      </c>
      <c r="F40" s="778"/>
      <c r="G40" s="775" t="s">
        <v>85</v>
      </c>
      <c r="H40" s="776"/>
      <c r="I40" s="782" t="s">
        <v>86</v>
      </c>
      <c r="J40" s="778"/>
      <c r="K40" s="775" t="s">
        <v>87</v>
      </c>
      <c r="L40" s="776"/>
      <c r="M40" s="777" t="s">
        <v>88</v>
      </c>
      <c r="N40" s="776"/>
      <c r="O40" s="784" t="s">
        <v>70</v>
      </c>
      <c r="P40" s="778"/>
      <c r="Q40" s="788" t="s">
        <v>71</v>
      </c>
      <c r="R40" s="778"/>
      <c r="S40" s="775" t="s">
        <v>89</v>
      </c>
      <c r="T40" s="776"/>
      <c r="U40" s="777" t="s">
        <v>90</v>
      </c>
      <c r="V40" s="775"/>
      <c r="W40" s="777" t="s">
        <v>91</v>
      </c>
      <c r="X40" s="776"/>
      <c r="Y40" s="777" t="s">
        <v>92</v>
      </c>
      <c r="Z40" s="783"/>
      <c r="AA40" s="777" t="s">
        <v>93</v>
      </c>
      <c r="AB40" s="783"/>
      <c r="AC40" s="786" t="s">
        <v>94</v>
      </c>
      <c r="AD40" s="787"/>
      <c r="AE40" s="777" t="s">
        <v>102</v>
      </c>
      <c r="AF40" s="783"/>
      <c r="AG40" s="777" t="s">
        <v>95</v>
      </c>
      <c r="AH40" s="783"/>
      <c r="AI40" s="777" t="s">
        <v>96</v>
      </c>
      <c r="AJ40" s="783"/>
      <c r="AK40" s="777" t="s">
        <v>97</v>
      </c>
      <c r="AL40" s="783"/>
      <c r="AM40" s="777" t="s">
        <v>98</v>
      </c>
      <c r="AN40" s="783"/>
      <c r="AO40" s="784" t="s">
        <v>3</v>
      </c>
      <c r="AP40" s="776"/>
      <c r="AQ40" s="789" t="s">
        <v>99</v>
      </c>
      <c r="AR40" s="788"/>
      <c r="AS40" s="683" t="s">
        <v>83</v>
      </c>
      <c r="AT40" s="684" t="s">
        <v>114</v>
      </c>
      <c r="AU40" s="684" t="s">
        <v>85</v>
      </c>
      <c r="AV40" s="684" t="s">
        <v>115</v>
      </c>
      <c r="AW40" s="684" t="s">
        <v>87</v>
      </c>
      <c r="AX40" s="684" t="s">
        <v>113</v>
      </c>
      <c r="AY40" s="684" t="s">
        <v>116</v>
      </c>
      <c r="AZ40" s="684" t="s">
        <v>117</v>
      </c>
      <c r="BA40" s="684" t="s">
        <v>89</v>
      </c>
      <c r="BB40" s="684" t="s">
        <v>118</v>
      </c>
      <c r="BC40" s="684" t="s">
        <v>119</v>
      </c>
      <c r="BD40" s="684" t="s">
        <v>120</v>
      </c>
      <c r="BE40" s="684" t="s">
        <v>121</v>
      </c>
      <c r="BF40" s="685" t="s">
        <v>122</v>
      </c>
      <c r="BG40" s="684" t="s">
        <v>102</v>
      </c>
      <c r="BH40" s="684" t="s">
        <v>95</v>
      </c>
      <c r="BI40" s="684" t="s">
        <v>96</v>
      </c>
      <c r="BJ40" s="684" t="s">
        <v>97</v>
      </c>
      <c r="BK40" s="686" t="s">
        <v>123</v>
      </c>
      <c r="BL40" s="687" t="s">
        <v>3</v>
      </c>
      <c r="BM40" s="785" t="s">
        <v>99</v>
      </c>
    </row>
    <row r="41" spans="1:65" ht="24.95" customHeight="1">
      <c r="A41" s="30"/>
      <c r="B41" s="690" t="s">
        <v>42</v>
      </c>
      <c r="C41" s="31" t="s">
        <v>23</v>
      </c>
      <c r="D41" s="32" t="s">
        <v>2</v>
      </c>
      <c r="E41" s="32" t="s">
        <v>23</v>
      </c>
      <c r="F41" s="32" t="s">
        <v>2</v>
      </c>
      <c r="G41" s="32" t="s">
        <v>23</v>
      </c>
      <c r="H41" s="32" t="s">
        <v>2</v>
      </c>
      <c r="I41" s="32" t="s">
        <v>23</v>
      </c>
      <c r="J41" s="32" t="s">
        <v>2</v>
      </c>
      <c r="K41" s="32" t="s">
        <v>23</v>
      </c>
      <c r="L41" s="32" t="s">
        <v>2</v>
      </c>
      <c r="M41" s="32" t="s">
        <v>23</v>
      </c>
      <c r="N41" s="32" t="s">
        <v>2</v>
      </c>
      <c r="O41" s="32" t="s">
        <v>23</v>
      </c>
      <c r="P41" s="32" t="s">
        <v>2</v>
      </c>
      <c r="Q41" s="32" t="s">
        <v>23</v>
      </c>
      <c r="R41" s="32" t="s">
        <v>2</v>
      </c>
      <c r="S41" s="32" t="s">
        <v>23</v>
      </c>
      <c r="T41" s="32" t="s">
        <v>2</v>
      </c>
      <c r="U41" s="32" t="s">
        <v>23</v>
      </c>
      <c r="V41" s="32" t="s">
        <v>2</v>
      </c>
      <c r="W41" s="32" t="s">
        <v>23</v>
      </c>
      <c r="X41" s="32" t="s">
        <v>2</v>
      </c>
      <c r="Y41" s="32" t="s">
        <v>23</v>
      </c>
      <c r="Z41" s="32" t="s">
        <v>2</v>
      </c>
      <c r="AA41" s="32" t="s">
        <v>23</v>
      </c>
      <c r="AB41" s="32" t="s">
        <v>2</v>
      </c>
      <c r="AC41" s="32" t="s">
        <v>23</v>
      </c>
      <c r="AD41" s="32" t="s">
        <v>2</v>
      </c>
      <c r="AE41" s="32" t="s">
        <v>23</v>
      </c>
      <c r="AF41" s="32" t="s">
        <v>2</v>
      </c>
      <c r="AG41" s="32" t="s">
        <v>23</v>
      </c>
      <c r="AH41" s="32" t="s">
        <v>2</v>
      </c>
      <c r="AI41" s="32" t="s">
        <v>23</v>
      </c>
      <c r="AJ41" s="32" t="s">
        <v>2</v>
      </c>
      <c r="AK41" s="32" t="s">
        <v>23</v>
      </c>
      <c r="AL41" s="32" t="s">
        <v>2</v>
      </c>
      <c r="AM41" s="32" t="s">
        <v>23</v>
      </c>
      <c r="AN41" s="32" t="s">
        <v>2</v>
      </c>
      <c r="AO41" s="32" t="s">
        <v>23</v>
      </c>
      <c r="AP41" s="389" t="s">
        <v>2</v>
      </c>
      <c r="AQ41" s="33" t="s">
        <v>23</v>
      </c>
      <c r="AR41" s="34" t="s">
        <v>2</v>
      </c>
      <c r="AS41" s="462"/>
      <c r="AT41" s="468"/>
      <c r="AU41" s="468"/>
      <c r="AV41" s="468"/>
      <c r="AW41" s="468"/>
      <c r="AX41" s="468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78"/>
      <c r="BL41" s="476"/>
      <c r="BM41" s="785"/>
    </row>
    <row r="42" spans="1:65" ht="24.95" customHeight="1">
      <c r="A42" s="35"/>
      <c r="B42" s="691"/>
      <c r="C42" s="31" t="s">
        <v>27</v>
      </c>
      <c r="D42" s="36" t="s">
        <v>27</v>
      </c>
      <c r="E42" s="37" t="s">
        <v>27</v>
      </c>
      <c r="F42" s="36" t="s">
        <v>27</v>
      </c>
      <c r="G42" s="37" t="s">
        <v>27</v>
      </c>
      <c r="H42" s="38" t="s">
        <v>27</v>
      </c>
      <c r="I42" s="38" t="s">
        <v>27</v>
      </c>
      <c r="J42" s="38" t="s">
        <v>27</v>
      </c>
      <c r="K42" s="38" t="s">
        <v>27</v>
      </c>
      <c r="L42" s="38" t="s">
        <v>27</v>
      </c>
      <c r="M42" s="38" t="s">
        <v>27</v>
      </c>
      <c r="N42" s="38" t="s">
        <v>27</v>
      </c>
      <c r="O42" s="38" t="s">
        <v>27</v>
      </c>
      <c r="P42" s="37" t="s">
        <v>27</v>
      </c>
      <c r="Q42" s="38" t="s">
        <v>27</v>
      </c>
      <c r="R42" s="38" t="s">
        <v>27</v>
      </c>
      <c r="S42" s="38" t="s">
        <v>27</v>
      </c>
      <c r="T42" s="38" t="s">
        <v>27</v>
      </c>
      <c r="U42" s="38" t="s">
        <v>27</v>
      </c>
      <c r="V42" s="38" t="s">
        <v>27</v>
      </c>
      <c r="W42" s="37" t="s">
        <v>27</v>
      </c>
      <c r="X42" s="36" t="s">
        <v>27</v>
      </c>
      <c r="Y42" s="37" t="s">
        <v>27</v>
      </c>
      <c r="Z42" s="37" t="s">
        <v>27</v>
      </c>
      <c r="AA42" s="37" t="s">
        <v>27</v>
      </c>
      <c r="AB42" s="37" t="s">
        <v>27</v>
      </c>
      <c r="AC42" s="37" t="s">
        <v>27</v>
      </c>
      <c r="AD42" s="37" t="s">
        <v>27</v>
      </c>
      <c r="AE42" s="37" t="s">
        <v>27</v>
      </c>
      <c r="AF42" s="37" t="s">
        <v>27</v>
      </c>
      <c r="AG42" s="38" t="s">
        <v>27</v>
      </c>
      <c r="AH42" s="37" t="s">
        <v>27</v>
      </c>
      <c r="AI42" s="37" t="s">
        <v>27</v>
      </c>
      <c r="AJ42" s="37" t="s">
        <v>27</v>
      </c>
      <c r="AK42" s="37" t="s">
        <v>27</v>
      </c>
      <c r="AL42" s="37" t="s">
        <v>27</v>
      </c>
      <c r="AM42" s="31" t="s">
        <v>27</v>
      </c>
      <c r="AN42" s="37" t="s">
        <v>27</v>
      </c>
      <c r="AO42" s="31" t="s">
        <v>27</v>
      </c>
      <c r="AP42" s="390" t="s">
        <v>27</v>
      </c>
      <c r="AQ42" s="39" t="s">
        <v>27</v>
      </c>
      <c r="AR42" s="40" t="s">
        <v>27</v>
      </c>
      <c r="AS42" s="39" t="s">
        <v>27</v>
      </c>
      <c r="AT42" s="37" t="s">
        <v>27</v>
      </c>
      <c r="AU42" s="37" t="s">
        <v>27</v>
      </c>
      <c r="AV42" s="37" t="s">
        <v>27</v>
      </c>
      <c r="AW42" s="37" t="s">
        <v>27</v>
      </c>
      <c r="AX42" s="37" t="s">
        <v>27</v>
      </c>
      <c r="AY42" s="37" t="s">
        <v>27</v>
      </c>
      <c r="AZ42" s="37" t="s">
        <v>27</v>
      </c>
      <c r="BA42" s="37" t="s">
        <v>27</v>
      </c>
      <c r="BB42" s="37" t="s">
        <v>27</v>
      </c>
      <c r="BC42" s="37" t="s">
        <v>27</v>
      </c>
      <c r="BD42" s="37" t="s">
        <v>27</v>
      </c>
      <c r="BE42" s="37" t="s">
        <v>27</v>
      </c>
      <c r="BF42" s="37" t="s">
        <v>27</v>
      </c>
      <c r="BG42" s="37" t="s">
        <v>27</v>
      </c>
      <c r="BH42" s="37" t="s">
        <v>27</v>
      </c>
      <c r="BI42" s="37" t="s">
        <v>27</v>
      </c>
      <c r="BJ42" s="37" t="s">
        <v>27</v>
      </c>
      <c r="BK42" s="390" t="s">
        <v>27</v>
      </c>
      <c r="BL42" s="474" t="s">
        <v>27</v>
      </c>
      <c r="BM42" s="474" t="s">
        <v>27</v>
      </c>
    </row>
    <row r="43" spans="1:65" ht="24.95" customHeight="1">
      <c r="A43" s="41"/>
      <c r="B43" s="692"/>
      <c r="C43" s="463">
        <v>1</v>
      </c>
      <c r="D43" s="464">
        <v>2</v>
      </c>
      <c r="E43" s="465">
        <v>3</v>
      </c>
      <c r="F43" s="466">
        <v>4</v>
      </c>
      <c r="G43" s="463">
        <v>5</v>
      </c>
      <c r="H43" s="464">
        <v>6</v>
      </c>
      <c r="I43" s="465">
        <v>7</v>
      </c>
      <c r="J43" s="466">
        <v>8</v>
      </c>
      <c r="K43" s="463">
        <v>9</v>
      </c>
      <c r="L43" s="464">
        <v>10</v>
      </c>
      <c r="M43" s="465">
        <v>11</v>
      </c>
      <c r="N43" s="466">
        <v>12</v>
      </c>
      <c r="O43" s="463">
        <v>13</v>
      </c>
      <c r="P43" s="464">
        <v>14</v>
      </c>
      <c r="Q43" s="465">
        <v>15</v>
      </c>
      <c r="R43" s="466">
        <v>16</v>
      </c>
      <c r="S43" s="463">
        <v>17</v>
      </c>
      <c r="T43" s="464">
        <v>18</v>
      </c>
      <c r="U43" s="465">
        <v>19</v>
      </c>
      <c r="V43" s="466">
        <v>20</v>
      </c>
      <c r="W43" s="463">
        <v>21</v>
      </c>
      <c r="X43" s="464">
        <v>22</v>
      </c>
      <c r="Y43" s="465">
        <v>23</v>
      </c>
      <c r="Z43" s="466">
        <v>24</v>
      </c>
      <c r="AA43" s="463">
        <v>25</v>
      </c>
      <c r="AB43" s="464">
        <v>26</v>
      </c>
      <c r="AC43" s="465">
        <v>27</v>
      </c>
      <c r="AD43" s="466">
        <v>28</v>
      </c>
      <c r="AE43" s="463">
        <v>29</v>
      </c>
      <c r="AF43" s="464">
        <v>30</v>
      </c>
      <c r="AG43" s="465">
        <v>31</v>
      </c>
      <c r="AH43" s="466">
        <v>32</v>
      </c>
      <c r="AI43" s="463">
        <v>33</v>
      </c>
      <c r="AJ43" s="464">
        <v>34</v>
      </c>
      <c r="AK43" s="465">
        <v>35</v>
      </c>
      <c r="AL43" s="466">
        <v>36</v>
      </c>
      <c r="AM43" s="463">
        <v>37</v>
      </c>
      <c r="AN43" s="464">
        <v>38</v>
      </c>
      <c r="AO43" s="465">
        <v>39</v>
      </c>
      <c r="AP43" s="470">
        <v>40</v>
      </c>
      <c r="AQ43" s="463">
        <v>41</v>
      </c>
      <c r="AR43" s="464">
        <v>42</v>
      </c>
      <c r="AS43" s="467">
        <v>43</v>
      </c>
      <c r="AT43" s="466">
        <v>44</v>
      </c>
      <c r="AU43" s="469">
        <v>45</v>
      </c>
      <c r="AV43" s="466">
        <v>46</v>
      </c>
      <c r="AW43" s="466">
        <v>47</v>
      </c>
      <c r="AX43" s="466">
        <v>48</v>
      </c>
      <c r="AY43" s="469">
        <v>49</v>
      </c>
      <c r="AZ43" s="466">
        <v>50</v>
      </c>
      <c r="BA43" s="466">
        <v>51</v>
      </c>
      <c r="BB43" s="466">
        <v>52</v>
      </c>
      <c r="BC43" s="469">
        <v>53</v>
      </c>
      <c r="BD43" s="466">
        <v>54</v>
      </c>
      <c r="BE43" s="466">
        <v>55</v>
      </c>
      <c r="BF43" s="466">
        <v>56</v>
      </c>
      <c r="BG43" s="469">
        <v>57</v>
      </c>
      <c r="BH43" s="466">
        <v>58</v>
      </c>
      <c r="BI43" s="466">
        <v>59</v>
      </c>
      <c r="BJ43" s="466">
        <v>60</v>
      </c>
      <c r="BK43" s="479">
        <v>61</v>
      </c>
      <c r="BL43" s="475">
        <v>62</v>
      </c>
      <c r="BM43" s="475">
        <v>63</v>
      </c>
    </row>
    <row r="44" spans="1:65" ht="24.95" customHeight="1">
      <c r="A44" s="42">
        <v>1</v>
      </c>
      <c r="B44" s="693" t="s">
        <v>11</v>
      </c>
      <c r="C44" s="394">
        <v>495.7</v>
      </c>
      <c r="D44" s="391">
        <v>84.100000000000009</v>
      </c>
      <c r="E44" s="408">
        <v>33.5</v>
      </c>
      <c r="F44" s="409">
        <v>17.5</v>
      </c>
      <c r="G44" s="391">
        <v>313.8</v>
      </c>
      <c r="H44" s="391">
        <v>61.15</v>
      </c>
      <c r="I44" s="408">
        <v>72</v>
      </c>
      <c r="J44" s="409">
        <v>33</v>
      </c>
      <c r="K44" s="391">
        <v>1691</v>
      </c>
      <c r="L44" s="391">
        <v>233.5</v>
      </c>
      <c r="M44" s="408">
        <v>111.2</v>
      </c>
      <c r="N44" s="409">
        <v>74.5</v>
      </c>
      <c r="O44" s="391">
        <v>12</v>
      </c>
      <c r="P44" s="391">
        <v>1.8</v>
      </c>
      <c r="Q44" s="408">
        <v>1164.75</v>
      </c>
      <c r="R44" s="409">
        <v>167.23999999999998</v>
      </c>
      <c r="S44" s="391">
        <v>358</v>
      </c>
      <c r="T44" s="391">
        <v>18.100000000000001</v>
      </c>
      <c r="U44" s="408">
        <v>23.75</v>
      </c>
      <c r="V44" s="409">
        <v>10</v>
      </c>
      <c r="W44" s="391">
        <v>0</v>
      </c>
      <c r="X44" s="391">
        <v>0</v>
      </c>
      <c r="Y44" s="408">
        <v>25</v>
      </c>
      <c r="Z44" s="409">
        <v>31</v>
      </c>
      <c r="AA44" s="391">
        <v>36</v>
      </c>
      <c r="AB44" s="391">
        <v>34.800000000000004</v>
      </c>
      <c r="AC44" s="408">
        <v>2</v>
      </c>
      <c r="AD44" s="409">
        <v>5.5</v>
      </c>
      <c r="AE44" s="391">
        <v>0</v>
      </c>
      <c r="AF44" s="391">
        <v>0</v>
      </c>
      <c r="AG44" s="408">
        <v>590</v>
      </c>
      <c r="AH44" s="409">
        <v>36.75</v>
      </c>
      <c r="AI44" s="391">
        <v>186.33</v>
      </c>
      <c r="AJ44" s="391">
        <v>90.37</v>
      </c>
      <c r="AK44" s="408">
        <v>821.74</v>
      </c>
      <c r="AL44" s="409">
        <v>49.92</v>
      </c>
      <c r="AM44" s="391">
        <v>169.5</v>
      </c>
      <c r="AN44" s="391">
        <v>71.666666666666657</v>
      </c>
      <c r="AO44" s="399">
        <f>SUM(C44,E44,G44,I44,K44,M44,O44,Q44,S44,U44,W44,Y44,AA44,AC44,AE44,AG44,AI44,AK44,AM44)</f>
        <v>6106.2699999999995</v>
      </c>
      <c r="AP44" s="400">
        <f>SUM(D44,F44,H44,J44,L44,N44,P44,R44,T44,V44,X44,Z44,AB44,AD44,AF44,AH44,AJ44,AL44,AN44)</f>
        <v>1020.8966666666665</v>
      </c>
      <c r="AQ44" s="394">
        <v>0</v>
      </c>
      <c r="AR44" s="391">
        <v>0</v>
      </c>
      <c r="AS44" s="30"/>
      <c r="AT44" s="471"/>
      <c r="AU44" s="471"/>
      <c r="AV44" s="471"/>
      <c r="AW44" s="471"/>
      <c r="AX44" s="471"/>
      <c r="AY44" s="471"/>
      <c r="AZ44" s="471"/>
      <c r="BA44" s="471"/>
      <c r="BB44" s="471"/>
      <c r="BC44" s="471"/>
      <c r="BD44" s="471"/>
      <c r="BE44" s="471"/>
      <c r="BF44" s="471"/>
      <c r="BG44" s="471"/>
      <c r="BH44" s="471"/>
      <c r="BI44" s="471"/>
      <c r="BJ44" s="471"/>
      <c r="BK44" s="480"/>
      <c r="BL44" s="482"/>
      <c r="BM44" s="482"/>
    </row>
    <row r="45" spans="1:65" ht="30" customHeight="1">
      <c r="A45" s="42"/>
      <c r="B45" s="694" t="s">
        <v>13</v>
      </c>
      <c r="C45" s="395"/>
      <c r="D45" s="378"/>
      <c r="E45" s="704"/>
      <c r="F45" s="379"/>
      <c r="G45" s="378"/>
      <c r="H45" s="378"/>
      <c r="I45" s="704"/>
      <c r="J45" s="379"/>
      <c r="K45" s="378"/>
      <c r="L45" s="378"/>
      <c r="M45" s="704"/>
      <c r="N45" s="379"/>
      <c r="O45" s="378"/>
      <c r="P45" s="378"/>
      <c r="Q45" s="704"/>
      <c r="R45" s="379"/>
      <c r="S45" s="378"/>
      <c r="T45" s="378"/>
      <c r="U45" s="704"/>
      <c r="V45" s="379"/>
      <c r="W45" s="378"/>
      <c r="X45" s="378"/>
      <c r="Y45" s="704"/>
      <c r="Z45" s="379"/>
      <c r="AA45" s="378"/>
      <c r="AB45" s="378"/>
      <c r="AC45" s="704"/>
      <c r="AD45" s="379"/>
      <c r="AE45" s="378"/>
      <c r="AF45" s="378"/>
      <c r="AG45" s="704"/>
      <c r="AH45" s="379"/>
      <c r="AI45" s="378"/>
      <c r="AJ45" s="378"/>
      <c r="AK45" s="704"/>
      <c r="AL45" s="379"/>
      <c r="AM45" s="378"/>
      <c r="AN45" s="378"/>
      <c r="AO45" s="387"/>
      <c r="AP45" s="388"/>
      <c r="AQ45" s="395"/>
      <c r="AR45" s="378"/>
      <c r="AS45" s="30"/>
      <c r="AT45" s="468"/>
      <c r="AU45" s="468"/>
      <c r="AV45" s="468"/>
      <c r="AW45" s="468"/>
      <c r="AX45" s="468"/>
      <c r="AY45" s="468"/>
      <c r="AZ45" s="468"/>
      <c r="BA45" s="468"/>
      <c r="BB45" s="468"/>
      <c r="BC45" s="468"/>
      <c r="BD45" s="468"/>
      <c r="BE45" s="468"/>
      <c r="BF45" s="468"/>
      <c r="BG45" s="468"/>
      <c r="BH45" s="468"/>
      <c r="BI45" s="468"/>
      <c r="BJ45" s="468"/>
      <c r="BK45" s="478"/>
      <c r="BL45" s="476"/>
      <c r="BM45" s="476"/>
    </row>
    <row r="46" spans="1:65" ht="24.95" customHeight="1">
      <c r="A46" s="42"/>
      <c r="B46" s="695" t="s">
        <v>28</v>
      </c>
      <c r="C46" s="395"/>
      <c r="D46" s="378"/>
      <c r="E46" s="704"/>
      <c r="F46" s="379"/>
      <c r="G46" s="378"/>
      <c r="H46" s="378"/>
      <c r="I46" s="704"/>
      <c r="J46" s="379"/>
      <c r="K46" s="378"/>
      <c r="L46" s="378"/>
      <c r="M46" s="704"/>
      <c r="N46" s="379"/>
      <c r="O46" s="378"/>
      <c r="P46" s="378"/>
      <c r="Q46" s="704"/>
      <c r="R46" s="379"/>
      <c r="S46" s="378"/>
      <c r="T46" s="378"/>
      <c r="U46" s="704"/>
      <c r="V46" s="379"/>
      <c r="W46" s="378"/>
      <c r="X46" s="378"/>
      <c r="Y46" s="704"/>
      <c r="Z46" s="379"/>
      <c r="AA46" s="378"/>
      <c r="AB46" s="378"/>
      <c r="AC46" s="704"/>
      <c r="AD46" s="379"/>
      <c r="AE46" s="378"/>
      <c r="AF46" s="378"/>
      <c r="AG46" s="704"/>
      <c r="AH46" s="379"/>
      <c r="AI46" s="378"/>
      <c r="AJ46" s="378"/>
      <c r="AK46" s="704"/>
      <c r="AL46" s="379"/>
      <c r="AM46" s="378"/>
      <c r="AN46" s="378"/>
      <c r="AO46" s="387"/>
      <c r="AP46" s="388"/>
      <c r="AQ46" s="395"/>
      <c r="AR46" s="378"/>
      <c r="AS46" s="30"/>
      <c r="AT46" s="468"/>
      <c r="AU46" s="468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78"/>
      <c r="BL46" s="476"/>
      <c r="BM46" s="476"/>
    </row>
    <row r="47" spans="1:65" ht="24.95" customHeight="1">
      <c r="A47" s="44">
        <v>2</v>
      </c>
      <c r="B47" s="696" t="s">
        <v>29</v>
      </c>
      <c r="C47" s="396">
        <v>0</v>
      </c>
      <c r="D47" s="386">
        <v>0</v>
      </c>
      <c r="E47" s="705">
        <v>0</v>
      </c>
      <c r="F47" s="385">
        <v>0</v>
      </c>
      <c r="G47" s="386">
        <v>0</v>
      </c>
      <c r="H47" s="386">
        <v>0</v>
      </c>
      <c r="I47" s="705">
        <v>0</v>
      </c>
      <c r="J47" s="385">
        <v>0</v>
      </c>
      <c r="K47" s="386">
        <v>0</v>
      </c>
      <c r="L47" s="386">
        <v>0</v>
      </c>
      <c r="M47" s="705">
        <v>0</v>
      </c>
      <c r="N47" s="385">
        <v>0</v>
      </c>
      <c r="O47" s="386">
        <v>0</v>
      </c>
      <c r="P47" s="386">
        <v>0</v>
      </c>
      <c r="Q47" s="705">
        <v>0</v>
      </c>
      <c r="R47" s="385">
        <v>0</v>
      </c>
      <c r="S47" s="386">
        <v>0</v>
      </c>
      <c r="T47" s="386">
        <v>0</v>
      </c>
      <c r="U47" s="705">
        <v>0</v>
      </c>
      <c r="V47" s="385">
        <v>0</v>
      </c>
      <c r="W47" s="386">
        <v>0</v>
      </c>
      <c r="X47" s="386">
        <v>0</v>
      </c>
      <c r="Y47" s="705">
        <v>0</v>
      </c>
      <c r="Z47" s="385">
        <v>0</v>
      </c>
      <c r="AA47" s="386">
        <v>0</v>
      </c>
      <c r="AB47" s="386">
        <v>0</v>
      </c>
      <c r="AC47" s="705">
        <v>0</v>
      </c>
      <c r="AD47" s="385">
        <v>0</v>
      </c>
      <c r="AE47" s="386">
        <v>0</v>
      </c>
      <c r="AF47" s="386">
        <v>0</v>
      </c>
      <c r="AG47" s="705">
        <v>0</v>
      </c>
      <c r="AH47" s="385">
        <v>0</v>
      </c>
      <c r="AI47" s="386">
        <v>0</v>
      </c>
      <c r="AJ47" s="386">
        <v>0</v>
      </c>
      <c r="AK47" s="705">
        <v>0</v>
      </c>
      <c r="AL47" s="385">
        <v>0</v>
      </c>
      <c r="AM47" s="386">
        <v>111</v>
      </c>
      <c r="AN47" s="386">
        <v>0</v>
      </c>
      <c r="AO47" s="404">
        <f t="shared" ref="AO47:AO76" si="0">SUM(C47,E47,G47,I47,K47,M47,O47,Q47,S47,U47,W47,Y47,AA47,AC47,AE47,AG47,AI47,AK47,AM47)</f>
        <v>111</v>
      </c>
      <c r="AP47" s="405">
        <f t="shared" ref="AP47:AP76" si="1">SUM(D47,F47,H47,J47,L47,N47,P47,R47,T47,V47,X47,Z47,AB47,AD47,AF47,AH47,AJ47,AL47,AN47)</f>
        <v>0</v>
      </c>
      <c r="AQ47" s="396">
        <v>0</v>
      </c>
      <c r="AR47" s="386">
        <v>0</v>
      </c>
      <c r="AS47" s="30"/>
      <c r="AT47" s="468"/>
      <c r="AU47" s="468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78"/>
      <c r="BL47" s="476"/>
      <c r="BM47" s="476"/>
    </row>
    <row r="48" spans="1:65" ht="24.95" customHeight="1">
      <c r="A48" s="44">
        <v>3</v>
      </c>
      <c r="B48" s="695" t="s">
        <v>30</v>
      </c>
      <c r="C48" s="396">
        <v>490.5</v>
      </c>
      <c r="D48" s="386">
        <v>61.2</v>
      </c>
      <c r="E48" s="705">
        <v>78</v>
      </c>
      <c r="F48" s="385">
        <v>53.4</v>
      </c>
      <c r="G48" s="386">
        <v>371</v>
      </c>
      <c r="H48" s="386">
        <v>442.75</v>
      </c>
      <c r="I48" s="705">
        <v>565</v>
      </c>
      <c r="J48" s="385">
        <v>248.2</v>
      </c>
      <c r="K48" s="386">
        <v>863</v>
      </c>
      <c r="L48" s="386">
        <v>153.19999999999999</v>
      </c>
      <c r="M48" s="705">
        <v>302.75</v>
      </c>
      <c r="N48" s="385">
        <v>124.85</v>
      </c>
      <c r="O48" s="386">
        <v>153</v>
      </c>
      <c r="P48" s="386">
        <v>0</v>
      </c>
      <c r="Q48" s="705">
        <v>891.9</v>
      </c>
      <c r="R48" s="385">
        <v>298.22300000000001</v>
      </c>
      <c r="S48" s="386">
        <v>446.7</v>
      </c>
      <c r="T48" s="386">
        <v>75.69</v>
      </c>
      <c r="U48" s="705">
        <v>16.5</v>
      </c>
      <c r="V48" s="385">
        <v>82.9</v>
      </c>
      <c r="W48" s="386">
        <v>0</v>
      </c>
      <c r="X48" s="386">
        <v>128.32999999999998</v>
      </c>
      <c r="Y48" s="705">
        <v>149</v>
      </c>
      <c r="Z48" s="385">
        <v>166.31</v>
      </c>
      <c r="AA48" s="386">
        <v>170.5</v>
      </c>
      <c r="AB48" s="386">
        <v>208.98</v>
      </c>
      <c r="AC48" s="705">
        <v>69</v>
      </c>
      <c r="AD48" s="385">
        <v>3</v>
      </c>
      <c r="AE48" s="386">
        <v>0</v>
      </c>
      <c r="AF48" s="386">
        <v>8.5</v>
      </c>
      <c r="AG48" s="705">
        <v>324.75</v>
      </c>
      <c r="AH48" s="385">
        <v>29.39</v>
      </c>
      <c r="AI48" s="386">
        <v>255</v>
      </c>
      <c r="AJ48" s="386">
        <v>181.24</v>
      </c>
      <c r="AK48" s="705">
        <v>389.41</v>
      </c>
      <c r="AL48" s="385">
        <v>53.19</v>
      </c>
      <c r="AM48" s="386">
        <v>208</v>
      </c>
      <c r="AN48" s="386">
        <v>194.75</v>
      </c>
      <c r="AO48" s="382">
        <f t="shared" si="0"/>
        <v>5744.01</v>
      </c>
      <c r="AP48" s="383">
        <f t="shared" si="1"/>
        <v>2514.1029999999996</v>
      </c>
      <c r="AQ48" s="396">
        <v>0</v>
      </c>
      <c r="AR48" s="386">
        <v>96.5</v>
      </c>
      <c r="AS48" s="30"/>
      <c r="AT48" s="468"/>
      <c r="AU48" s="468"/>
      <c r="AV48" s="468"/>
      <c r="AW48" s="468"/>
      <c r="AX48" s="468"/>
      <c r="AY48" s="468"/>
      <c r="AZ48" s="468"/>
      <c r="BA48" s="468"/>
      <c r="BB48" s="468"/>
      <c r="BC48" s="468"/>
      <c r="BD48" s="468"/>
      <c r="BE48" s="468"/>
      <c r="BF48" s="468"/>
      <c r="BG48" s="468"/>
      <c r="BH48" s="468"/>
      <c r="BI48" s="468"/>
      <c r="BJ48" s="468"/>
      <c r="BK48" s="478"/>
      <c r="BL48" s="476"/>
      <c r="BM48" s="476"/>
    </row>
    <row r="49" spans="1:65" ht="24.95" customHeight="1">
      <c r="A49" s="44">
        <v>4</v>
      </c>
      <c r="B49" s="695" t="s">
        <v>108</v>
      </c>
      <c r="C49" s="395"/>
      <c r="D49" s="378"/>
      <c r="E49" s="704"/>
      <c r="F49" s="379"/>
      <c r="G49" s="378"/>
      <c r="H49" s="378"/>
      <c r="I49" s="704"/>
      <c r="J49" s="379"/>
      <c r="K49" s="378"/>
      <c r="L49" s="378"/>
      <c r="M49" s="704"/>
      <c r="N49" s="379"/>
      <c r="O49" s="378"/>
      <c r="P49" s="378"/>
      <c r="Q49" s="704"/>
      <c r="R49" s="379"/>
      <c r="S49" s="378"/>
      <c r="T49" s="378"/>
      <c r="U49" s="704"/>
      <c r="V49" s="379"/>
      <c r="W49" s="378"/>
      <c r="X49" s="378"/>
      <c r="Y49" s="704"/>
      <c r="Z49" s="379"/>
      <c r="AA49" s="378"/>
      <c r="AB49" s="378"/>
      <c r="AC49" s="704"/>
      <c r="AD49" s="379"/>
      <c r="AE49" s="378"/>
      <c r="AF49" s="378"/>
      <c r="AG49" s="704"/>
      <c r="AH49" s="379"/>
      <c r="AI49" s="378"/>
      <c r="AJ49" s="378"/>
      <c r="AK49" s="704"/>
      <c r="AL49" s="379"/>
      <c r="AM49" s="378"/>
      <c r="AN49" s="378"/>
      <c r="AO49" s="387"/>
      <c r="AP49" s="388"/>
      <c r="AQ49" s="395"/>
      <c r="AR49" s="378"/>
      <c r="AS49" s="563">
        <v>0</v>
      </c>
      <c r="AT49" s="472">
        <v>0</v>
      </c>
      <c r="AU49" s="472">
        <v>0</v>
      </c>
      <c r="AV49" s="472">
        <v>6</v>
      </c>
      <c r="AW49" s="472">
        <v>0</v>
      </c>
      <c r="AX49" s="472">
        <v>0</v>
      </c>
      <c r="AY49" s="472">
        <v>0</v>
      </c>
      <c r="AZ49" s="472">
        <v>27</v>
      </c>
      <c r="BA49" s="472">
        <v>0</v>
      </c>
      <c r="BB49" s="472">
        <v>0</v>
      </c>
      <c r="BC49" s="472">
        <v>0</v>
      </c>
      <c r="BD49" s="472">
        <v>0</v>
      </c>
      <c r="BE49" s="472">
        <v>0</v>
      </c>
      <c r="BF49" s="472">
        <v>0</v>
      </c>
      <c r="BG49" s="472">
        <v>0</v>
      </c>
      <c r="BH49" s="472">
        <v>0</v>
      </c>
      <c r="BI49" s="472">
        <v>0</v>
      </c>
      <c r="BJ49" s="472">
        <v>2</v>
      </c>
      <c r="BK49" s="564">
        <v>0</v>
      </c>
      <c r="BL49" s="483">
        <f>SUM(AS49:BK49)</f>
        <v>35</v>
      </c>
      <c r="BM49" s="489">
        <v>0</v>
      </c>
    </row>
    <row r="50" spans="1:65" ht="24.95" customHeight="1">
      <c r="A50" s="42"/>
      <c r="B50" s="695" t="s">
        <v>3</v>
      </c>
      <c r="C50" s="702">
        <f t="shared" ref="C50:AN50" si="2">SUM(C47:C48)</f>
        <v>490.5</v>
      </c>
      <c r="D50" s="383">
        <f t="shared" si="2"/>
        <v>61.2</v>
      </c>
      <c r="E50" s="706">
        <f t="shared" si="2"/>
        <v>78</v>
      </c>
      <c r="F50" s="411">
        <f t="shared" si="2"/>
        <v>53.4</v>
      </c>
      <c r="G50" s="383">
        <f t="shared" si="2"/>
        <v>371</v>
      </c>
      <c r="H50" s="383">
        <f t="shared" si="2"/>
        <v>442.75</v>
      </c>
      <c r="I50" s="706">
        <f t="shared" si="2"/>
        <v>565</v>
      </c>
      <c r="J50" s="411">
        <f t="shared" si="2"/>
        <v>248.2</v>
      </c>
      <c r="K50" s="383">
        <f t="shared" si="2"/>
        <v>863</v>
      </c>
      <c r="L50" s="383">
        <f t="shared" si="2"/>
        <v>153.19999999999999</v>
      </c>
      <c r="M50" s="706">
        <f t="shared" si="2"/>
        <v>302.75</v>
      </c>
      <c r="N50" s="411">
        <f t="shared" si="2"/>
        <v>124.85</v>
      </c>
      <c r="O50" s="383">
        <f t="shared" si="2"/>
        <v>153</v>
      </c>
      <c r="P50" s="383">
        <f t="shared" si="2"/>
        <v>0</v>
      </c>
      <c r="Q50" s="706">
        <f t="shared" si="2"/>
        <v>891.9</v>
      </c>
      <c r="R50" s="411">
        <f t="shared" si="2"/>
        <v>298.22300000000001</v>
      </c>
      <c r="S50" s="383">
        <f t="shared" si="2"/>
        <v>446.7</v>
      </c>
      <c r="T50" s="383">
        <f t="shared" si="2"/>
        <v>75.69</v>
      </c>
      <c r="U50" s="706">
        <f t="shared" si="2"/>
        <v>16.5</v>
      </c>
      <c r="V50" s="411">
        <f t="shared" si="2"/>
        <v>82.9</v>
      </c>
      <c r="W50" s="383">
        <f t="shared" si="2"/>
        <v>0</v>
      </c>
      <c r="X50" s="383">
        <f t="shared" si="2"/>
        <v>128.32999999999998</v>
      </c>
      <c r="Y50" s="706">
        <f t="shared" si="2"/>
        <v>149</v>
      </c>
      <c r="Z50" s="411">
        <f t="shared" si="2"/>
        <v>166.31</v>
      </c>
      <c r="AA50" s="383">
        <f t="shared" si="2"/>
        <v>170.5</v>
      </c>
      <c r="AB50" s="383">
        <f t="shared" si="2"/>
        <v>208.98</v>
      </c>
      <c r="AC50" s="706">
        <f t="shared" si="2"/>
        <v>69</v>
      </c>
      <c r="AD50" s="411">
        <f t="shared" si="2"/>
        <v>3</v>
      </c>
      <c r="AE50" s="383">
        <f t="shared" si="2"/>
        <v>0</v>
      </c>
      <c r="AF50" s="383">
        <f t="shared" si="2"/>
        <v>8.5</v>
      </c>
      <c r="AG50" s="706">
        <f t="shared" si="2"/>
        <v>324.75</v>
      </c>
      <c r="AH50" s="411">
        <f t="shared" si="2"/>
        <v>29.39</v>
      </c>
      <c r="AI50" s="383">
        <f t="shared" si="2"/>
        <v>255</v>
      </c>
      <c r="AJ50" s="383">
        <f t="shared" si="2"/>
        <v>181.24</v>
      </c>
      <c r="AK50" s="706">
        <f t="shared" si="2"/>
        <v>389.41</v>
      </c>
      <c r="AL50" s="411">
        <f t="shared" si="2"/>
        <v>53.19</v>
      </c>
      <c r="AM50" s="383">
        <f t="shared" si="2"/>
        <v>319</v>
      </c>
      <c r="AN50" s="383">
        <f t="shared" si="2"/>
        <v>194.75</v>
      </c>
      <c r="AO50" s="382">
        <f t="shared" si="0"/>
        <v>5855.01</v>
      </c>
      <c r="AP50" s="383">
        <f t="shared" si="1"/>
        <v>2514.1029999999996</v>
      </c>
      <c r="AQ50" s="702">
        <f>SUM(AQ47:AQ48)</f>
        <v>0</v>
      </c>
      <c r="AR50" s="383">
        <f>SUM(AR47:AR48)</f>
        <v>96.5</v>
      </c>
      <c r="AS50" s="30"/>
      <c r="AT50" s="468"/>
      <c r="AU50" s="468"/>
      <c r="AV50" s="468"/>
      <c r="AW50" s="468"/>
      <c r="AX50" s="468"/>
      <c r="AY50" s="468"/>
      <c r="AZ50" s="468"/>
      <c r="BA50" s="468"/>
      <c r="BB50" s="468"/>
      <c r="BC50" s="468"/>
      <c r="BD50" s="468"/>
      <c r="BE50" s="468"/>
      <c r="BF50" s="468"/>
      <c r="BG50" s="468"/>
      <c r="BH50" s="468"/>
      <c r="BI50" s="468"/>
      <c r="BJ50" s="468"/>
      <c r="BK50" s="478"/>
      <c r="BL50" s="476"/>
      <c r="BM50" s="476"/>
    </row>
    <row r="51" spans="1:65" ht="24.95" customHeight="1">
      <c r="A51" s="42"/>
      <c r="B51" s="694" t="s">
        <v>15</v>
      </c>
      <c r="C51" s="395"/>
      <c r="D51" s="378"/>
      <c r="E51" s="704"/>
      <c r="F51" s="379"/>
      <c r="G51" s="378"/>
      <c r="H51" s="378"/>
      <c r="I51" s="704"/>
      <c r="J51" s="379"/>
      <c r="K51" s="378"/>
      <c r="L51" s="378"/>
      <c r="M51" s="704"/>
      <c r="N51" s="379"/>
      <c r="O51" s="378"/>
      <c r="P51" s="378"/>
      <c r="Q51" s="704"/>
      <c r="R51" s="379"/>
      <c r="S51" s="378"/>
      <c r="T51" s="378"/>
      <c r="U51" s="704"/>
      <c r="V51" s="379"/>
      <c r="W51" s="378"/>
      <c r="X51" s="378"/>
      <c r="Y51" s="704"/>
      <c r="Z51" s="379"/>
      <c r="AA51" s="378"/>
      <c r="AB51" s="378"/>
      <c r="AC51" s="704"/>
      <c r="AD51" s="379"/>
      <c r="AE51" s="378"/>
      <c r="AF51" s="378"/>
      <c r="AG51" s="704"/>
      <c r="AH51" s="379"/>
      <c r="AI51" s="378"/>
      <c r="AJ51" s="378"/>
      <c r="AK51" s="704"/>
      <c r="AL51" s="379"/>
      <c r="AM51" s="378"/>
      <c r="AN51" s="378"/>
      <c r="AO51" s="387"/>
      <c r="AP51" s="401"/>
      <c r="AQ51" s="395"/>
      <c r="AR51" s="378"/>
      <c r="AS51" s="30"/>
      <c r="AT51" s="468"/>
      <c r="AU51" s="468"/>
      <c r="AV51" s="468"/>
      <c r="AW51" s="468"/>
      <c r="AX51" s="468"/>
      <c r="AY51" s="468"/>
      <c r="AZ51" s="468"/>
      <c r="BA51" s="468"/>
      <c r="BB51" s="468"/>
      <c r="BC51" s="468"/>
      <c r="BD51" s="468"/>
      <c r="BE51" s="468"/>
      <c r="BF51" s="468"/>
      <c r="BG51" s="468"/>
      <c r="BH51" s="468"/>
      <c r="BI51" s="468"/>
      <c r="BJ51" s="468"/>
      <c r="BK51" s="478"/>
      <c r="BL51" s="476"/>
      <c r="BM51" s="476"/>
    </row>
    <row r="52" spans="1:65" ht="24.95" customHeight="1">
      <c r="A52" s="42"/>
      <c r="B52" s="695" t="s">
        <v>28</v>
      </c>
      <c r="C52" s="395"/>
      <c r="D52" s="378"/>
      <c r="E52" s="704"/>
      <c r="F52" s="379"/>
      <c r="G52" s="378"/>
      <c r="H52" s="378"/>
      <c r="I52" s="704"/>
      <c r="J52" s="379"/>
      <c r="K52" s="378"/>
      <c r="L52" s="378"/>
      <c r="M52" s="704"/>
      <c r="N52" s="379"/>
      <c r="O52" s="378"/>
      <c r="P52" s="378"/>
      <c r="Q52" s="704"/>
      <c r="R52" s="379"/>
      <c r="S52" s="378"/>
      <c r="T52" s="378"/>
      <c r="U52" s="704"/>
      <c r="V52" s="379"/>
      <c r="W52" s="378"/>
      <c r="X52" s="378"/>
      <c r="Y52" s="704"/>
      <c r="Z52" s="379"/>
      <c r="AA52" s="378"/>
      <c r="AB52" s="378"/>
      <c r="AC52" s="704"/>
      <c r="AD52" s="379"/>
      <c r="AE52" s="378"/>
      <c r="AF52" s="378"/>
      <c r="AG52" s="704"/>
      <c r="AH52" s="379"/>
      <c r="AI52" s="378"/>
      <c r="AJ52" s="378"/>
      <c r="AK52" s="704"/>
      <c r="AL52" s="379"/>
      <c r="AM52" s="378"/>
      <c r="AN52" s="378"/>
      <c r="AO52" s="387"/>
      <c r="AP52" s="388"/>
      <c r="AQ52" s="395"/>
      <c r="AR52" s="378"/>
      <c r="AS52" s="30"/>
      <c r="AT52" s="468"/>
      <c r="AU52" s="468"/>
      <c r="AV52" s="468"/>
      <c r="AW52" s="468"/>
      <c r="AX52" s="468"/>
      <c r="AY52" s="468"/>
      <c r="AZ52" s="468"/>
      <c r="BA52" s="468"/>
      <c r="BB52" s="468"/>
      <c r="BC52" s="468"/>
      <c r="BD52" s="468"/>
      <c r="BE52" s="468"/>
      <c r="BF52" s="468"/>
      <c r="BG52" s="468"/>
      <c r="BH52" s="468"/>
      <c r="BI52" s="468"/>
      <c r="BJ52" s="468"/>
      <c r="BK52" s="478"/>
      <c r="BL52" s="476"/>
      <c r="BM52" s="476"/>
    </row>
    <row r="53" spans="1:65" ht="24.95" customHeight="1">
      <c r="A53" s="44">
        <v>5</v>
      </c>
      <c r="B53" s="696" t="s">
        <v>31</v>
      </c>
      <c r="C53" s="396">
        <v>119.3</v>
      </c>
      <c r="D53" s="386">
        <v>40.200000000000003</v>
      </c>
      <c r="E53" s="705">
        <v>0</v>
      </c>
      <c r="F53" s="385">
        <v>0</v>
      </c>
      <c r="G53" s="386">
        <v>129.5</v>
      </c>
      <c r="H53" s="386">
        <v>7</v>
      </c>
      <c r="I53" s="705">
        <v>0</v>
      </c>
      <c r="J53" s="385">
        <v>0</v>
      </c>
      <c r="K53" s="386">
        <v>117</v>
      </c>
      <c r="L53" s="386">
        <v>0</v>
      </c>
      <c r="M53" s="705">
        <v>0</v>
      </c>
      <c r="N53" s="385">
        <v>0</v>
      </c>
      <c r="O53" s="386">
        <v>0</v>
      </c>
      <c r="P53" s="386">
        <v>0</v>
      </c>
      <c r="Q53" s="705">
        <v>163</v>
      </c>
      <c r="R53" s="385">
        <v>1.5</v>
      </c>
      <c r="S53" s="386">
        <v>0</v>
      </c>
      <c r="T53" s="386">
        <v>0</v>
      </c>
      <c r="U53" s="705">
        <v>40</v>
      </c>
      <c r="V53" s="385">
        <v>0</v>
      </c>
      <c r="W53" s="386">
        <v>0</v>
      </c>
      <c r="X53" s="386">
        <v>0</v>
      </c>
      <c r="Y53" s="705">
        <v>0</v>
      </c>
      <c r="Z53" s="385">
        <v>0</v>
      </c>
      <c r="AA53" s="386">
        <v>0</v>
      </c>
      <c r="AB53" s="386">
        <v>0</v>
      </c>
      <c r="AC53" s="705">
        <v>0</v>
      </c>
      <c r="AD53" s="385">
        <v>0</v>
      </c>
      <c r="AE53" s="386">
        <v>0</v>
      </c>
      <c r="AF53" s="386">
        <v>0</v>
      </c>
      <c r="AG53" s="705">
        <v>0</v>
      </c>
      <c r="AH53" s="385">
        <v>0</v>
      </c>
      <c r="AI53" s="386">
        <v>0</v>
      </c>
      <c r="AJ53" s="386">
        <v>0</v>
      </c>
      <c r="AK53" s="705">
        <v>319</v>
      </c>
      <c r="AL53" s="385">
        <v>0</v>
      </c>
      <c r="AM53" s="386">
        <v>98</v>
      </c>
      <c r="AN53" s="386">
        <v>1.833333333333333</v>
      </c>
      <c r="AO53" s="404">
        <f t="shared" si="0"/>
        <v>985.8</v>
      </c>
      <c r="AP53" s="405">
        <f>SUM(D53,F53,H53,J53,L53,N53,P53,R53,T53,V53,X53,Z53,AB53,AD53,AF53,AH53,AJ53,AL53,AN53)</f>
        <v>50.533333333333339</v>
      </c>
      <c r="AQ53" s="396">
        <v>0</v>
      </c>
      <c r="AR53" s="386">
        <v>0</v>
      </c>
      <c r="AS53" s="396">
        <v>6</v>
      </c>
      <c r="AT53" s="472">
        <v>0</v>
      </c>
      <c r="AU53" s="472">
        <v>5.5</v>
      </c>
      <c r="AV53" s="472">
        <v>0</v>
      </c>
      <c r="AW53" s="472">
        <v>5</v>
      </c>
      <c r="AX53" s="472">
        <v>0</v>
      </c>
      <c r="AY53" s="472">
        <v>0</v>
      </c>
      <c r="AZ53" s="472">
        <v>4</v>
      </c>
      <c r="BA53" s="472">
        <v>0</v>
      </c>
      <c r="BB53" s="472">
        <v>0</v>
      </c>
      <c r="BC53" s="472">
        <v>0</v>
      </c>
      <c r="BD53" s="472">
        <v>0</v>
      </c>
      <c r="BE53" s="472">
        <v>0</v>
      </c>
      <c r="BF53" s="472">
        <v>0</v>
      </c>
      <c r="BG53" s="472">
        <v>0</v>
      </c>
      <c r="BH53" s="472">
        <v>0</v>
      </c>
      <c r="BI53" s="472">
        <v>0</v>
      </c>
      <c r="BJ53" s="472">
        <v>5</v>
      </c>
      <c r="BK53" s="384">
        <v>2</v>
      </c>
      <c r="BL53" s="483">
        <f>SUM(AS53:BK53)</f>
        <v>27.5</v>
      </c>
      <c r="BM53" s="489">
        <v>0</v>
      </c>
    </row>
    <row r="54" spans="1:65" ht="24.95" customHeight="1">
      <c r="A54" s="44">
        <v>6</v>
      </c>
      <c r="B54" s="696" t="s">
        <v>32</v>
      </c>
      <c r="C54" s="396">
        <v>119.1</v>
      </c>
      <c r="D54" s="386">
        <v>0</v>
      </c>
      <c r="E54" s="705">
        <v>0</v>
      </c>
      <c r="F54" s="385">
        <v>0</v>
      </c>
      <c r="G54" s="386">
        <v>26</v>
      </c>
      <c r="H54" s="386">
        <v>2</v>
      </c>
      <c r="I54" s="705">
        <v>0</v>
      </c>
      <c r="J54" s="385">
        <v>0</v>
      </c>
      <c r="K54" s="386">
        <v>154</v>
      </c>
      <c r="L54" s="386">
        <v>0</v>
      </c>
      <c r="M54" s="705">
        <v>0</v>
      </c>
      <c r="N54" s="385">
        <v>0</v>
      </c>
      <c r="O54" s="386">
        <v>0</v>
      </c>
      <c r="P54" s="386">
        <v>0</v>
      </c>
      <c r="Q54" s="705">
        <v>157</v>
      </c>
      <c r="R54" s="385">
        <v>0</v>
      </c>
      <c r="S54" s="386">
        <v>0</v>
      </c>
      <c r="T54" s="386">
        <v>0</v>
      </c>
      <c r="U54" s="705">
        <v>0</v>
      </c>
      <c r="V54" s="385">
        <v>0</v>
      </c>
      <c r="W54" s="386">
        <v>0</v>
      </c>
      <c r="X54" s="386">
        <v>0</v>
      </c>
      <c r="Y54" s="705">
        <v>0</v>
      </c>
      <c r="Z54" s="385">
        <v>0</v>
      </c>
      <c r="AA54" s="386">
        <v>0</v>
      </c>
      <c r="AB54" s="386">
        <v>0</v>
      </c>
      <c r="AC54" s="705">
        <v>0</v>
      </c>
      <c r="AD54" s="385">
        <v>0</v>
      </c>
      <c r="AE54" s="386">
        <v>0</v>
      </c>
      <c r="AF54" s="386">
        <v>0</v>
      </c>
      <c r="AG54" s="705">
        <v>0</v>
      </c>
      <c r="AH54" s="385">
        <v>0</v>
      </c>
      <c r="AI54" s="386">
        <v>0</v>
      </c>
      <c r="AJ54" s="386">
        <v>0</v>
      </c>
      <c r="AK54" s="705">
        <v>365</v>
      </c>
      <c r="AL54" s="385">
        <v>5</v>
      </c>
      <c r="AM54" s="386">
        <v>72</v>
      </c>
      <c r="AN54" s="386">
        <v>0</v>
      </c>
      <c r="AO54" s="404">
        <f>SUM(C54,E54,G54,I54,K54,M54,O54,Q54,S54,U54,W54,Y54,AA54,AC54,AE54,AG54,AI54,AK54,AM54)</f>
        <v>893.1</v>
      </c>
      <c r="AP54" s="405">
        <f>SUM(D54,F54,H54,J54,L54,N54,P54,R54,T54,V54,X54,Z54,AB54,AD54,AF54,AH54,AJ54,AL54,AN54)</f>
        <v>7</v>
      </c>
      <c r="AQ54" s="396">
        <v>0</v>
      </c>
      <c r="AR54" s="386">
        <v>0</v>
      </c>
      <c r="AS54" s="396">
        <v>4.4000000000000004</v>
      </c>
      <c r="AT54" s="472">
        <v>0</v>
      </c>
      <c r="AU54" s="472">
        <v>1</v>
      </c>
      <c r="AV54" s="472">
        <v>0</v>
      </c>
      <c r="AW54" s="472">
        <v>11</v>
      </c>
      <c r="AX54" s="472">
        <v>0</v>
      </c>
      <c r="AY54" s="472">
        <v>0</v>
      </c>
      <c r="AZ54" s="472">
        <v>7</v>
      </c>
      <c r="BA54" s="472">
        <v>0</v>
      </c>
      <c r="BB54" s="472">
        <v>0</v>
      </c>
      <c r="BC54" s="472">
        <v>0</v>
      </c>
      <c r="BD54" s="472">
        <v>0</v>
      </c>
      <c r="BE54" s="472">
        <v>0</v>
      </c>
      <c r="BF54" s="472">
        <v>0</v>
      </c>
      <c r="BG54" s="472">
        <v>0</v>
      </c>
      <c r="BH54" s="472">
        <v>0</v>
      </c>
      <c r="BI54" s="472">
        <v>0</v>
      </c>
      <c r="BJ54" s="472">
        <v>13</v>
      </c>
      <c r="BK54" s="384">
        <v>2</v>
      </c>
      <c r="BL54" s="483">
        <f>SUM(AS54:BK54)</f>
        <v>38.4</v>
      </c>
      <c r="BM54" s="489">
        <v>0</v>
      </c>
    </row>
    <row r="55" spans="1:65" ht="24.95" customHeight="1">
      <c r="A55" s="44">
        <v>7</v>
      </c>
      <c r="B55" s="695" t="s">
        <v>30</v>
      </c>
      <c r="C55" s="396">
        <v>0</v>
      </c>
      <c r="D55" s="386">
        <v>166.9</v>
      </c>
      <c r="E55" s="705">
        <v>0</v>
      </c>
      <c r="F55" s="385">
        <v>0</v>
      </c>
      <c r="G55" s="386">
        <v>74</v>
      </c>
      <c r="H55" s="386">
        <v>94.5</v>
      </c>
      <c r="I55" s="705">
        <v>0</v>
      </c>
      <c r="J55" s="385">
        <v>0</v>
      </c>
      <c r="K55" s="386">
        <v>84</v>
      </c>
      <c r="L55" s="386">
        <v>68.599999999999994</v>
      </c>
      <c r="M55" s="705">
        <v>0</v>
      </c>
      <c r="N55" s="385">
        <v>0</v>
      </c>
      <c r="O55" s="386">
        <v>62</v>
      </c>
      <c r="P55" s="386">
        <v>8</v>
      </c>
      <c r="Q55" s="705">
        <v>56.5</v>
      </c>
      <c r="R55" s="385">
        <v>307.86833300000018</v>
      </c>
      <c r="S55" s="386">
        <v>0</v>
      </c>
      <c r="T55" s="386">
        <v>0</v>
      </c>
      <c r="U55" s="705">
        <v>0</v>
      </c>
      <c r="V55" s="385">
        <v>0</v>
      </c>
      <c r="W55" s="386">
        <v>0</v>
      </c>
      <c r="X55" s="386">
        <v>0</v>
      </c>
      <c r="Y55" s="705">
        <v>0</v>
      </c>
      <c r="Z55" s="385">
        <v>0</v>
      </c>
      <c r="AA55" s="386">
        <v>29</v>
      </c>
      <c r="AB55" s="386">
        <v>0</v>
      </c>
      <c r="AC55" s="705">
        <v>0</v>
      </c>
      <c r="AD55" s="385">
        <v>0</v>
      </c>
      <c r="AE55" s="386">
        <v>0</v>
      </c>
      <c r="AF55" s="386">
        <v>0</v>
      </c>
      <c r="AG55" s="705">
        <v>0</v>
      </c>
      <c r="AH55" s="385">
        <v>0</v>
      </c>
      <c r="AI55" s="386">
        <v>13.5</v>
      </c>
      <c r="AJ55" s="386">
        <v>14.5</v>
      </c>
      <c r="AK55" s="705">
        <v>78</v>
      </c>
      <c r="AL55" s="385">
        <v>7.22</v>
      </c>
      <c r="AM55" s="386">
        <v>0</v>
      </c>
      <c r="AN55" s="386">
        <v>35.666666666666671</v>
      </c>
      <c r="AO55" s="404">
        <f>SUM(C55,E55,G55,I55,K55,M55,O55,Q55,S55,U55,W55,Y55,AA55,AC55,AE55,AG55,AI55,AK55,AM55)</f>
        <v>397</v>
      </c>
      <c r="AP55" s="405">
        <f t="shared" si="1"/>
        <v>703.25499966666678</v>
      </c>
      <c r="AQ55" s="396">
        <v>0</v>
      </c>
      <c r="AR55" s="386">
        <v>0</v>
      </c>
      <c r="AS55" s="30"/>
      <c r="AT55" s="468"/>
      <c r="AU55" s="468"/>
      <c r="AV55" s="468"/>
      <c r="AW55" s="468"/>
      <c r="AX55" s="468"/>
      <c r="AY55" s="468"/>
      <c r="AZ55" s="468"/>
      <c r="BA55" s="468"/>
      <c r="BB55" s="468"/>
      <c r="BC55" s="468"/>
      <c r="BD55" s="468"/>
      <c r="BE55" s="468"/>
      <c r="BF55" s="468"/>
      <c r="BG55" s="468"/>
      <c r="BH55" s="468"/>
      <c r="BI55" s="468"/>
      <c r="BJ55" s="468"/>
      <c r="BK55" s="478"/>
      <c r="BL55" s="476"/>
      <c r="BM55" s="476"/>
    </row>
    <row r="56" spans="1:65" ht="24.95" customHeight="1">
      <c r="A56" s="42"/>
      <c r="B56" s="695" t="s">
        <v>3</v>
      </c>
      <c r="C56" s="702">
        <f t="shared" ref="C56:AN56" si="3">SUM(C53:C55)</f>
        <v>238.39999999999998</v>
      </c>
      <c r="D56" s="383">
        <f t="shared" si="3"/>
        <v>207.10000000000002</v>
      </c>
      <c r="E56" s="706">
        <f t="shared" si="3"/>
        <v>0</v>
      </c>
      <c r="F56" s="411">
        <f t="shared" si="3"/>
        <v>0</v>
      </c>
      <c r="G56" s="383">
        <f t="shared" si="3"/>
        <v>229.5</v>
      </c>
      <c r="H56" s="383">
        <f t="shared" si="3"/>
        <v>103.5</v>
      </c>
      <c r="I56" s="706">
        <f t="shared" si="3"/>
        <v>0</v>
      </c>
      <c r="J56" s="411">
        <f t="shared" si="3"/>
        <v>0</v>
      </c>
      <c r="K56" s="383">
        <f t="shared" si="3"/>
        <v>355</v>
      </c>
      <c r="L56" s="383">
        <f t="shared" si="3"/>
        <v>68.599999999999994</v>
      </c>
      <c r="M56" s="706">
        <f t="shared" si="3"/>
        <v>0</v>
      </c>
      <c r="N56" s="411">
        <f t="shared" si="3"/>
        <v>0</v>
      </c>
      <c r="O56" s="383">
        <f t="shared" si="3"/>
        <v>62</v>
      </c>
      <c r="P56" s="383">
        <f t="shared" si="3"/>
        <v>8</v>
      </c>
      <c r="Q56" s="706">
        <f t="shared" si="3"/>
        <v>376.5</v>
      </c>
      <c r="R56" s="411">
        <f t="shared" si="3"/>
        <v>309.36833300000018</v>
      </c>
      <c r="S56" s="383">
        <f t="shared" si="3"/>
        <v>0</v>
      </c>
      <c r="T56" s="383">
        <f t="shared" si="3"/>
        <v>0</v>
      </c>
      <c r="U56" s="706">
        <f t="shared" si="3"/>
        <v>40</v>
      </c>
      <c r="V56" s="411">
        <f t="shared" si="3"/>
        <v>0</v>
      </c>
      <c r="W56" s="383">
        <f t="shared" si="3"/>
        <v>0</v>
      </c>
      <c r="X56" s="383">
        <f t="shared" si="3"/>
        <v>0</v>
      </c>
      <c r="Y56" s="706">
        <f t="shared" si="3"/>
        <v>0</v>
      </c>
      <c r="Z56" s="411">
        <f t="shared" si="3"/>
        <v>0</v>
      </c>
      <c r="AA56" s="383">
        <f t="shared" si="3"/>
        <v>29</v>
      </c>
      <c r="AB56" s="383">
        <f t="shared" si="3"/>
        <v>0</v>
      </c>
      <c r="AC56" s="706">
        <f t="shared" si="3"/>
        <v>0</v>
      </c>
      <c r="AD56" s="411">
        <f t="shared" si="3"/>
        <v>0</v>
      </c>
      <c r="AE56" s="383">
        <f t="shared" si="3"/>
        <v>0</v>
      </c>
      <c r="AF56" s="383">
        <f t="shared" si="3"/>
        <v>0</v>
      </c>
      <c r="AG56" s="706">
        <f t="shared" si="3"/>
        <v>0</v>
      </c>
      <c r="AH56" s="411">
        <f t="shared" si="3"/>
        <v>0</v>
      </c>
      <c r="AI56" s="383">
        <f t="shared" si="3"/>
        <v>13.5</v>
      </c>
      <c r="AJ56" s="383">
        <f t="shared" si="3"/>
        <v>14.5</v>
      </c>
      <c r="AK56" s="706">
        <f t="shared" si="3"/>
        <v>762</v>
      </c>
      <c r="AL56" s="411">
        <f t="shared" si="3"/>
        <v>12.219999999999999</v>
      </c>
      <c r="AM56" s="383">
        <f t="shared" si="3"/>
        <v>170</v>
      </c>
      <c r="AN56" s="383">
        <f t="shared" si="3"/>
        <v>37.500000000000007</v>
      </c>
      <c r="AO56" s="382">
        <f t="shared" si="0"/>
        <v>2275.9</v>
      </c>
      <c r="AP56" s="383">
        <f t="shared" si="1"/>
        <v>760.78833300000019</v>
      </c>
      <c r="AQ56" s="702">
        <f>SUM(AQ53:AQ55)</f>
        <v>0</v>
      </c>
      <c r="AR56" s="383">
        <f>SUM(AR53:AR55)</f>
        <v>0</v>
      </c>
      <c r="AS56" s="30"/>
      <c r="AT56" s="468"/>
      <c r="AU56" s="468"/>
      <c r="AV56" s="468"/>
      <c r="AW56" s="468"/>
      <c r="AX56" s="468"/>
      <c r="AY56" s="468"/>
      <c r="AZ56" s="468"/>
      <c r="BA56" s="468"/>
      <c r="BB56" s="468"/>
      <c r="BC56" s="468"/>
      <c r="BD56" s="468"/>
      <c r="BE56" s="468"/>
      <c r="BF56" s="468"/>
      <c r="BG56" s="468"/>
      <c r="BH56" s="468"/>
      <c r="BI56" s="468"/>
      <c r="BJ56" s="468"/>
      <c r="BK56" s="478"/>
      <c r="BL56" s="476"/>
      <c r="BM56" s="476"/>
    </row>
    <row r="57" spans="1:65" ht="24.95" customHeight="1">
      <c r="A57" s="42"/>
      <c r="B57" s="694" t="s">
        <v>17</v>
      </c>
      <c r="C57" s="395"/>
      <c r="D57" s="378"/>
      <c r="E57" s="704"/>
      <c r="F57" s="379"/>
      <c r="G57" s="378"/>
      <c r="H57" s="378"/>
      <c r="I57" s="704"/>
      <c r="J57" s="379"/>
      <c r="K57" s="378"/>
      <c r="L57" s="378"/>
      <c r="M57" s="704"/>
      <c r="N57" s="379"/>
      <c r="O57" s="378"/>
      <c r="P57" s="378"/>
      <c r="Q57" s="704"/>
      <c r="R57" s="379"/>
      <c r="S57" s="378"/>
      <c r="T57" s="378"/>
      <c r="U57" s="704"/>
      <c r="V57" s="379"/>
      <c r="W57" s="378"/>
      <c r="X57" s="378"/>
      <c r="Y57" s="704"/>
      <c r="Z57" s="379"/>
      <c r="AA57" s="378"/>
      <c r="AB57" s="378"/>
      <c r="AC57" s="704"/>
      <c r="AD57" s="379"/>
      <c r="AE57" s="378"/>
      <c r="AF57" s="378"/>
      <c r="AG57" s="704"/>
      <c r="AH57" s="379"/>
      <c r="AI57" s="378"/>
      <c r="AJ57" s="378"/>
      <c r="AK57" s="704"/>
      <c r="AL57" s="379"/>
      <c r="AM57" s="378"/>
      <c r="AN57" s="378"/>
      <c r="AO57" s="387"/>
      <c r="AP57" s="388"/>
      <c r="AQ57" s="395"/>
      <c r="AR57" s="378"/>
      <c r="AS57" s="30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78"/>
      <c r="BL57" s="476"/>
      <c r="BM57" s="476"/>
    </row>
    <row r="58" spans="1:65" ht="24.95" customHeight="1">
      <c r="A58" s="42"/>
      <c r="B58" s="695" t="s">
        <v>28</v>
      </c>
      <c r="C58" s="395"/>
      <c r="D58" s="378"/>
      <c r="E58" s="704"/>
      <c r="F58" s="379"/>
      <c r="G58" s="378"/>
      <c r="H58" s="378"/>
      <c r="I58" s="704"/>
      <c r="J58" s="379"/>
      <c r="K58" s="378"/>
      <c r="L58" s="378"/>
      <c r="M58" s="704"/>
      <c r="N58" s="379"/>
      <c r="O58" s="378"/>
      <c r="P58" s="378"/>
      <c r="Q58" s="704"/>
      <c r="R58" s="379"/>
      <c r="S58" s="378"/>
      <c r="T58" s="378"/>
      <c r="U58" s="704"/>
      <c r="V58" s="379"/>
      <c r="W58" s="378"/>
      <c r="X58" s="378"/>
      <c r="Y58" s="704"/>
      <c r="Z58" s="379"/>
      <c r="AA58" s="378"/>
      <c r="AB58" s="378"/>
      <c r="AC58" s="704"/>
      <c r="AD58" s="379"/>
      <c r="AE58" s="378"/>
      <c r="AF58" s="378"/>
      <c r="AG58" s="704"/>
      <c r="AH58" s="379"/>
      <c r="AI58" s="378"/>
      <c r="AJ58" s="378"/>
      <c r="AK58" s="704"/>
      <c r="AL58" s="379"/>
      <c r="AM58" s="378"/>
      <c r="AN58" s="378"/>
      <c r="AO58" s="387"/>
      <c r="AP58" s="388"/>
      <c r="AQ58" s="395"/>
      <c r="AR58" s="378"/>
      <c r="AS58" s="30"/>
      <c r="AT58" s="468"/>
      <c r="AU58" s="468"/>
      <c r="AV58" s="468"/>
      <c r="AW58" s="468"/>
      <c r="AX58" s="468"/>
      <c r="AY58" s="468"/>
      <c r="AZ58" s="468"/>
      <c r="BA58" s="468"/>
      <c r="BB58" s="468"/>
      <c r="BC58" s="468"/>
      <c r="BD58" s="468"/>
      <c r="BE58" s="468"/>
      <c r="BF58" s="468"/>
      <c r="BG58" s="468"/>
      <c r="BH58" s="468"/>
      <c r="BI58" s="468"/>
      <c r="BJ58" s="468"/>
      <c r="BK58" s="478"/>
      <c r="BL58" s="476"/>
      <c r="BM58" s="476"/>
    </row>
    <row r="59" spans="1:65" ht="24.95" customHeight="1">
      <c r="A59" s="42"/>
      <c r="B59" s="696" t="s">
        <v>33</v>
      </c>
      <c r="C59" s="397"/>
      <c r="D59" s="381"/>
      <c r="E59" s="707"/>
      <c r="F59" s="412"/>
      <c r="G59" s="381"/>
      <c r="H59" s="381"/>
      <c r="I59" s="707"/>
      <c r="J59" s="412"/>
      <c r="K59" s="381"/>
      <c r="L59" s="381"/>
      <c r="M59" s="707"/>
      <c r="N59" s="412"/>
      <c r="O59" s="381"/>
      <c r="P59" s="381"/>
      <c r="Q59" s="707"/>
      <c r="R59" s="412"/>
      <c r="S59" s="381"/>
      <c r="T59" s="381"/>
      <c r="U59" s="707"/>
      <c r="V59" s="412"/>
      <c r="W59" s="381"/>
      <c r="X59" s="381"/>
      <c r="Y59" s="707"/>
      <c r="Z59" s="412"/>
      <c r="AA59" s="381"/>
      <c r="AB59" s="381"/>
      <c r="AC59" s="707"/>
      <c r="AD59" s="412"/>
      <c r="AE59" s="381"/>
      <c r="AF59" s="381"/>
      <c r="AG59" s="707"/>
      <c r="AH59" s="412"/>
      <c r="AI59" s="381"/>
      <c r="AJ59" s="381"/>
      <c r="AK59" s="707"/>
      <c r="AL59" s="412"/>
      <c r="AM59" s="381"/>
      <c r="AN59" s="381"/>
      <c r="AO59" s="402"/>
      <c r="AP59" s="403"/>
      <c r="AQ59" s="397"/>
      <c r="AR59" s="381"/>
      <c r="AS59" s="30"/>
      <c r="AT59" s="468"/>
      <c r="AU59" s="468"/>
      <c r="AV59" s="468"/>
      <c r="AW59" s="468"/>
      <c r="AX59" s="468"/>
      <c r="AY59" s="468"/>
      <c r="AZ59" s="468"/>
      <c r="BA59" s="468"/>
      <c r="BB59" s="468"/>
      <c r="BC59" s="468"/>
      <c r="BD59" s="468"/>
      <c r="BE59" s="468"/>
      <c r="BF59" s="468"/>
      <c r="BG59" s="468"/>
      <c r="BH59" s="468"/>
      <c r="BI59" s="468"/>
      <c r="BJ59" s="468"/>
      <c r="BK59" s="478"/>
      <c r="BL59" s="476"/>
      <c r="BM59" s="476"/>
    </row>
    <row r="60" spans="1:65" ht="24.95" customHeight="1">
      <c r="A60" s="44">
        <v>8</v>
      </c>
      <c r="B60" s="697" t="s">
        <v>24</v>
      </c>
      <c r="C60" s="396">
        <v>459</v>
      </c>
      <c r="D60" s="386">
        <v>0</v>
      </c>
      <c r="E60" s="705">
        <v>0</v>
      </c>
      <c r="F60" s="385">
        <v>0</v>
      </c>
      <c r="G60" s="386">
        <v>443</v>
      </c>
      <c r="H60" s="386">
        <v>0</v>
      </c>
      <c r="I60" s="705">
        <v>0</v>
      </c>
      <c r="J60" s="385">
        <v>0</v>
      </c>
      <c r="K60" s="386">
        <v>593</v>
      </c>
      <c r="L60" s="386">
        <v>0</v>
      </c>
      <c r="M60" s="705">
        <v>0</v>
      </c>
      <c r="N60" s="385">
        <v>0</v>
      </c>
      <c r="O60" s="386">
        <v>0</v>
      </c>
      <c r="P60" s="386">
        <v>0</v>
      </c>
      <c r="Q60" s="705">
        <v>660</v>
      </c>
      <c r="R60" s="385">
        <v>0</v>
      </c>
      <c r="S60" s="386">
        <v>0</v>
      </c>
      <c r="T60" s="386">
        <v>0</v>
      </c>
      <c r="U60" s="705">
        <v>0</v>
      </c>
      <c r="V60" s="385">
        <v>0</v>
      </c>
      <c r="W60" s="386">
        <v>0</v>
      </c>
      <c r="X60" s="386">
        <v>0</v>
      </c>
      <c r="Y60" s="705">
        <v>0</v>
      </c>
      <c r="Z60" s="385">
        <v>0</v>
      </c>
      <c r="AA60" s="386">
        <v>0</v>
      </c>
      <c r="AB60" s="386">
        <v>0</v>
      </c>
      <c r="AC60" s="705">
        <v>0</v>
      </c>
      <c r="AD60" s="385">
        <v>0</v>
      </c>
      <c r="AE60" s="386">
        <v>0</v>
      </c>
      <c r="AF60" s="386">
        <v>0</v>
      </c>
      <c r="AG60" s="705">
        <v>0</v>
      </c>
      <c r="AH60" s="385">
        <v>0</v>
      </c>
      <c r="AI60" s="386">
        <v>0</v>
      </c>
      <c r="AJ60" s="386">
        <v>0</v>
      </c>
      <c r="AK60" s="705">
        <v>0</v>
      </c>
      <c r="AL60" s="385">
        <v>0</v>
      </c>
      <c r="AM60" s="386">
        <v>0</v>
      </c>
      <c r="AN60" s="386">
        <v>0</v>
      </c>
      <c r="AO60" s="382">
        <f t="shared" ref="AO60:AP62" si="4">SUM(C60,E60,G60,I60,K60,M60,O60,Q60,S60,U60,W60,Y60,AA60,AC60,AE60,AG60,AI60,AK60,AM60)</f>
        <v>2155</v>
      </c>
      <c r="AP60" s="383">
        <f t="shared" si="4"/>
        <v>0</v>
      </c>
      <c r="AQ60" s="396">
        <v>0</v>
      </c>
      <c r="AR60" s="386">
        <v>0</v>
      </c>
      <c r="AS60" s="396">
        <v>40</v>
      </c>
      <c r="AT60" s="472">
        <v>0</v>
      </c>
      <c r="AU60" s="472">
        <v>29</v>
      </c>
      <c r="AV60" s="472">
        <v>0</v>
      </c>
      <c r="AW60" s="472">
        <v>25</v>
      </c>
      <c r="AX60" s="472">
        <v>0</v>
      </c>
      <c r="AY60" s="472">
        <v>0</v>
      </c>
      <c r="AZ60" s="472">
        <v>60</v>
      </c>
      <c r="BA60" s="472">
        <v>0</v>
      </c>
      <c r="BB60" s="472">
        <v>0</v>
      </c>
      <c r="BC60" s="472">
        <v>0</v>
      </c>
      <c r="BD60" s="472">
        <v>0</v>
      </c>
      <c r="BE60" s="472">
        <v>0</v>
      </c>
      <c r="BF60" s="472">
        <v>0</v>
      </c>
      <c r="BG60" s="472">
        <v>0</v>
      </c>
      <c r="BH60" s="472">
        <v>0</v>
      </c>
      <c r="BI60" s="472">
        <v>0</v>
      </c>
      <c r="BJ60" s="472">
        <v>0</v>
      </c>
      <c r="BK60" s="384">
        <v>0</v>
      </c>
      <c r="BL60" s="483">
        <f t="shared" ref="BL60:BL63" si="5">SUM(AS60:BK60)</f>
        <v>154</v>
      </c>
      <c r="BM60" s="489">
        <v>0</v>
      </c>
    </row>
    <row r="61" spans="1:65" ht="24.95" customHeight="1">
      <c r="A61" s="44">
        <v>9</v>
      </c>
      <c r="B61" s="697" t="s">
        <v>25</v>
      </c>
      <c r="C61" s="396">
        <v>60</v>
      </c>
      <c r="D61" s="386">
        <v>0</v>
      </c>
      <c r="E61" s="705">
        <v>0</v>
      </c>
      <c r="F61" s="385">
        <v>0</v>
      </c>
      <c r="G61" s="386">
        <v>228</v>
      </c>
      <c r="H61" s="386">
        <v>0</v>
      </c>
      <c r="I61" s="705">
        <v>0</v>
      </c>
      <c r="J61" s="385">
        <v>0</v>
      </c>
      <c r="K61" s="386">
        <v>0</v>
      </c>
      <c r="L61" s="386">
        <v>0</v>
      </c>
      <c r="M61" s="705">
        <v>0</v>
      </c>
      <c r="N61" s="385">
        <v>0</v>
      </c>
      <c r="O61" s="386">
        <v>0</v>
      </c>
      <c r="P61" s="386">
        <v>0</v>
      </c>
      <c r="Q61" s="705">
        <v>304</v>
      </c>
      <c r="R61" s="385">
        <v>0</v>
      </c>
      <c r="S61" s="386">
        <v>0</v>
      </c>
      <c r="T61" s="386">
        <v>0</v>
      </c>
      <c r="U61" s="705">
        <v>0</v>
      </c>
      <c r="V61" s="385">
        <v>0</v>
      </c>
      <c r="W61" s="386">
        <v>0</v>
      </c>
      <c r="X61" s="386">
        <v>0</v>
      </c>
      <c r="Y61" s="705">
        <v>0</v>
      </c>
      <c r="Z61" s="385">
        <v>0</v>
      </c>
      <c r="AA61" s="386">
        <v>0</v>
      </c>
      <c r="AB61" s="386">
        <v>0</v>
      </c>
      <c r="AC61" s="705">
        <v>0</v>
      </c>
      <c r="AD61" s="385">
        <v>0</v>
      </c>
      <c r="AE61" s="386">
        <v>0</v>
      </c>
      <c r="AF61" s="386">
        <v>0</v>
      </c>
      <c r="AG61" s="705">
        <v>0</v>
      </c>
      <c r="AH61" s="385">
        <v>0</v>
      </c>
      <c r="AI61" s="386">
        <v>0</v>
      </c>
      <c r="AJ61" s="386">
        <v>0</v>
      </c>
      <c r="AK61" s="705">
        <v>0</v>
      </c>
      <c r="AL61" s="385">
        <v>0</v>
      </c>
      <c r="AM61" s="386">
        <v>0</v>
      </c>
      <c r="AN61" s="386">
        <v>0</v>
      </c>
      <c r="AO61" s="382">
        <f t="shared" si="4"/>
        <v>592</v>
      </c>
      <c r="AP61" s="383">
        <f t="shared" si="4"/>
        <v>0</v>
      </c>
      <c r="AQ61" s="396">
        <v>0</v>
      </c>
      <c r="AR61" s="386">
        <v>0</v>
      </c>
      <c r="AS61" s="396">
        <v>21</v>
      </c>
      <c r="AT61" s="472">
        <v>0</v>
      </c>
      <c r="AU61" s="472">
        <v>24</v>
      </c>
      <c r="AV61" s="472">
        <v>0</v>
      </c>
      <c r="AW61" s="472">
        <v>0</v>
      </c>
      <c r="AX61" s="472">
        <v>0</v>
      </c>
      <c r="AY61" s="472">
        <v>0</v>
      </c>
      <c r="AZ61" s="472">
        <v>26</v>
      </c>
      <c r="BA61" s="472">
        <v>0</v>
      </c>
      <c r="BB61" s="472">
        <v>0</v>
      </c>
      <c r="BC61" s="472">
        <v>0</v>
      </c>
      <c r="BD61" s="472">
        <v>0</v>
      </c>
      <c r="BE61" s="472">
        <v>0</v>
      </c>
      <c r="BF61" s="472">
        <v>0</v>
      </c>
      <c r="BG61" s="472">
        <v>0</v>
      </c>
      <c r="BH61" s="472">
        <v>0</v>
      </c>
      <c r="BI61" s="472">
        <v>0</v>
      </c>
      <c r="BJ61" s="472">
        <v>0</v>
      </c>
      <c r="BK61" s="384">
        <v>0</v>
      </c>
      <c r="BL61" s="483">
        <f t="shared" si="5"/>
        <v>71</v>
      </c>
      <c r="BM61" s="489">
        <v>0</v>
      </c>
    </row>
    <row r="62" spans="1:65" ht="24.95" customHeight="1">
      <c r="A62" s="44">
        <v>10</v>
      </c>
      <c r="B62" s="697" t="s">
        <v>8</v>
      </c>
      <c r="C62" s="396">
        <v>244</v>
      </c>
      <c r="D62" s="386">
        <v>0</v>
      </c>
      <c r="E62" s="705">
        <v>0</v>
      </c>
      <c r="F62" s="385">
        <v>0</v>
      </c>
      <c r="G62" s="386">
        <v>181</v>
      </c>
      <c r="H62" s="386">
        <v>0</v>
      </c>
      <c r="I62" s="705">
        <v>0</v>
      </c>
      <c r="J62" s="385">
        <v>0</v>
      </c>
      <c r="K62" s="386">
        <v>220</v>
      </c>
      <c r="L62" s="386">
        <v>0</v>
      </c>
      <c r="M62" s="705">
        <v>0</v>
      </c>
      <c r="N62" s="385">
        <v>0</v>
      </c>
      <c r="O62" s="386">
        <v>0</v>
      </c>
      <c r="P62" s="386">
        <v>0</v>
      </c>
      <c r="Q62" s="705">
        <v>317</v>
      </c>
      <c r="R62" s="385">
        <v>0</v>
      </c>
      <c r="S62" s="386">
        <v>0</v>
      </c>
      <c r="T62" s="386">
        <v>0</v>
      </c>
      <c r="U62" s="705">
        <v>0</v>
      </c>
      <c r="V62" s="385">
        <v>0</v>
      </c>
      <c r="W62" s="386">
        <v>0</v>
      </c>
      <c r="X62" s="386">
        <v>0</v>
      </c>
      <c r="Y62" s="705">
        <v>0</v>
      </c>
      <c r="Z62" s="385">
        <v>0</v>
      </c>
      <c r="AA62" s="386">
        <v>0</v>
      </c>
      <c r="AB62" s="386">
        <v>0</v>
      </c>
      <c r="AC62" s="705">
        <v>0</v>
      </c>
      <c r="AD62" s="385">
        <v>0</v>
      </c>
      <c r="AE62" s="386">
        <v>0</v>
      </c>
      <c r="AF62" s="386">
        <v>0</v>
      </c>
      <c r="AG62" s="705">
        <v>331</v>
      </c>
      <c r="AH62" s="385">
        <v>0</v>
      </c>
      <c r="AI62" s="386">
        <v>0</v>
      </c>
      <c r="AJ62" s="386">
        <v>0</v>
      </c>
      <c r="AK62" s="705">
        <v>0</v>
      </c>
      <c r="AL62" s="385">
        <v>0</v>
      </c>
      <c r="AM62" s="386">
        <v>0</v>
      </c>
      <c r="AN62" s="386">
        <v>0</v>
      </c>
      <c r="AO62" s="382">
        <f t="shared" si="4"/>
        <v>1293</v>
      </c>
      <c r="AP62" s="383">
        <f t="shared" si="4"/>
        <v>0</v>
      </c>
      <c r="AQ62" s="396">
        <v>0</v>
      </c>
      <c r="AR62" s="386">
        <v>0</v>
      </c>
      <c r="AS62" s="396">
        <v>63</v>
      </c>
      <c r="AT62" s="472">
        <v>0</v>
      </c>
      <c r="AU62" s="472">
        <v>58</v>
      </c>
      <c r="AV62" s="472">
        <v>0</v>
      </c>
      <c r="AW62" s="472">
        <v>167</v>
      </c>
      <c r="AX62" s="472">
        <v>0</v>
      </c>
      <c r="AY62" s="472">
        <v>0</v>
      </c>
      <c r="AZ62" s="472">
        <v>118</v>
      </c>
      <c r="BA62" s="472">
        <v>0</v>
      </c>
      <c r="BB62" s="472">
        <v>0</v>
      </c>
      <c r="BC62" s="472">
        <v>0</v>
      </c>
      <c r="BD62" s="472">
        <v>0</v>
      </c>
      <c r="BE62" s="472">
        <v>0</v>
      </c>
      <c r="BF62" s="472">
        <v>0</v>
      </c>
      <c r="BG62" s="472">
        <v>0</v>
      </c>
      <c r="BH62" s="472">
        <v>0</v>
      </c>
      <c r="BI62" s="472">
        <v>0</v>
      </c>
      <c r="BJ62" s="472">
        <v>0</v>
      </c>
      <c r="BK62" s="384">
        <v>0</v>
      </c>
      <c r="BL62" s="483">
        <f t="shared" si="5"/>
        <v>406</v>
      </c>
      <c r="BM62" s="489">
        <v>0</v>
      </c>
    </row>
    <row r="63" spans="1:65" ht="24.95" customHeight="1">
      <c r="A63" s="44">
        <v>11</v>
      </c>
      <c r="B63" s="697" t="s">
        <v>9</v>
      </c>
      <c r="C63" s="396">
        <v>0</v>
      </c>
      <c r="D63" s="386">
        <v>0</v>
      </c>
      <c r="E63" s="705">
        <v>0</v>
      </c>
      <c r="F63" s="385">
        <v>0</v>
      </c>
      <c r="G63" s="386">
        <v>29</v>
      </c>
      <c r="H63" s="386">
        <v>0</v>
      </c>
      <c r="I63" s="705">
        <v>0</v>
      </c>
      <c r="J63" s="385">
        <v>0</v>
      </c>
      <c r="K63" s="386">
        <v>0</v>
      </c>
      <c r="L63" s="386">
        <v>0</v>
      </c>
      <c r="M63" s="705">
        <v>0</v>
      </c>
      <c r="N63" s="385">
        <v>0</v>
      </c>
      <c r="O63" s="386">
        <v>0</v>
      </c>
      <c r="P63" s="386">
        <v>0</v>
      </c>
      <c r="Q63" s="705">
        <v>53</v>
      </c>
      <c r="R63" s="385">
        <v>0</v>
      </c>
      <c r="S63" s="386">
        <v>0</v>
      </c>
      <c r="T63" s="386">
        <v>0</v>
      </c>
      <c r="U63" s="705">
        <v>0</v>
      </c>
      <c r="V63" s="385">
        <v>0</v>
      </c>
      <c r="W63" s="386">
        <v>0</v>
      </c>
      <c r="X63" s="386">
        <v>0</v>
      </c>
      <c r="Y63" s="705">
        <v>0</v>
      </c>
      <c r="Z63" s="385">
        <v>0</v>
      </c>
      <c r="AA63" s="386">
        <v>0</v>
      </c>
      <c r="AB63" s="386">
        <v>0</v>
      </c>
      <c r="AC63" s="705">
        <v>0</v>
      </c>
      <c r="AD63" s="385">
        <v>0</v>
      </c>
      <c r="AE63" s="386">
        <v>0</v>
      </c>
      <c r="AF63" s="386">
        <v>0</v>
      </c>
      <c r="AG63" s="705">
        <v>0</v>
      </c>
      <c r="AH63" s="385">
        <v>0</v>
      </c>
      <c r="AI63" s="386">
        <v>0</v>
      </c>
      <c r="AJ63" s="386">
        <v>0</v>
      </c>
      <c r="AK63" s="705">
        <v>0</v>
      </c>
      <c r="AL63" s="385">
        <v>0</v>
      </c>
      <c r="AM63" s="386">
        <v>0</v>
      </c>
      <c r="AN63" s="386">
        <v>0</v>
      </c>
      <c r="AO63" s="382">
        <f t="shared" si="0"/>
        <v>82</v>
      </c>
      <c r="AP63" s="383">
        <f t="shared" si="1"/>
        <v>0</v>
      </c>
      <c r="AQ63" s="396">
        <v>0</v>
      </c>
      <c r="AR63" s="386">
        <v>0</v>
      </c>
      <c r="AS63" s="396">
        <v>0</v>
      </c>
      <c r="AT63" s="472">
        <v>0</v>
      </c>
      <c r="AU63" s="472">
        <v>19</v>
      </c>
      <c r="AV63" s="472">
        <v>0</v>
      </c>
      <c r="AW63" s="472">
        <v>0</v>
      </c>
      <c r="AX63" s="472">
        <v>0</v>
      </c>
      <c r="AY63" s="472">
        <v>0</v>
      </c>
      <c r="AZ63" s="472">
        <v>13</v>
      </c>
      <c r="BA63" s="472">
        <v>0</v>
      </c>
      <c r="BB63" s="472">
        <v>0</v>
      </c>
      <c r="BC63" s="472">
        <v>0</v>
      </c>
      <c r="BD63" s="472">
        <v>0</v>
      </c>
      <c r="BE63" s="472">
        <v>0</v>
      </c>
      <c r="BF63" s="472">
        <v>0</v>
      </c>
      <c r="BG63" s="472">
        <v>0</v>
      </c>
      <c r="BH63" s="472">
        <v>0</v>
      </c>
      <c r="BI63" s="472">
        <v>0</v>
      </c>
      <c r="BJ63" s="472">
        <v>0</v>
      </c>
      <c r="BK63" s="384">
        <v>0</v>
      </c>
      <c r="BL63" s="483">
        <f t="shared" si="5"/>
        <v>32</v>
      </c>
      <c r="BM63" s="489">
        <v>0</v>
      </c>
    </row>
    <row r="64" spans="1:65" ht="24.95" customHeight="1">
      <c r="A64" s="42"/>
      <c r="B64" s="696" t="s">
        <v>10</v>
      </c>
      <c r="C64" s="395"/>
      <c r="D64" s="378"/>
      <c r="E64" s="704"/>
      <c r="F64" s="379"/>
      <c r="G64" s="378"/>
      <c r="H64" s="378"/>
      <c r="I64" s="704"/>
      <c r="J64" s="379"/>
      <c r="K64" s="378"/>
      <c r="L64" s="378"/>
      <c r="M64" s="704"/>
      <c r="N64" s="379"/>
      <c r="O64" s="378"/>
      <c r="P64" s="378"/>
      <c r="Q64" s="704"/>
      <c r="R64" s="379"/>
      <c r="S64" s="378"/>
      <c r="T64" s="378"/>
      <c r="U64" s="704"/>
      <c r="V64" s="379"/>
      <c r="W64" s="378"/>
      <c r="X64" s="378"/>
      <c r="Y64" s="704"/>
      <c r="Z64" s="379"/>
      <c r="AA64" s="378"/>
      <c r="AB64" s="378"/>
      <c r="AC64" s="704"/>
      <c r="AD64" s="379"/>
      <c r="AE64" s="378"/>
      <c r="AF64" s="378"/>
      <c r="AG64" s="704"/>
      <c r="AH64" s="379"/>
      <c r="AI64" s="378"/>
      <c r="AJ64" s="378"/>
      <c r="AK64" s="704"/>
      <c r="AL64" s="379"/>
      <c r="AM64" s="378"/>
      <c r="AN64" s="378"/>
      <c r="AO64" s="402"/>
      <c r="AP64" s="403"/>
      <c r="AQ64" s="395"/>
      <c r="AR64" s="378"/>
      <c r="AS64" s="30"/>
      <c r="AT64" s="468"/>
      <c r="AU64" s="468"/>
      <c r="AV64" s="468"/>
      <c r="AW64" s="468"/>
      <c r="AX64" s="468"/>
      <c r="AY64" s="468"/>
      <c r="AZ64" s="468"/>
      <c r="BA64" s="468"/>
      <c r="BB64" s="468"/>
      <c r="BC64" s="468"/>
      <c r="BD64" s="468"/>
      <c r="BE64" s="468"/>
      <c r="BF64" s="468"/>
      <c r="BG64" s="468"/>
      <c r="BH64" s="468"/>
      <c r="BI64" s="468"/>
      <c r="BJ64" s="468"/>
      <c r="BK64" s="478"/>
      <c r="BL64" s="476"/>
      <c r="BM64" s="476"/>
    </row>
    <row r="65" spans="1:65" ht="24.95" customHeight="1">
      <c r="A65" s="44">
        <v>12</v>
      </c>
      <c r="B65" s="697" t="s">
        <v>34</v>
      </c>
      <c r="C65" s="396">
        <v>408.6</v>
      </c>
      <c r="D65" s="386">
        <v>0</v>
      </c>
      <c r="E65" s="705">
        <v>0</v>
      </c>
      <c r="F65" s="385">
        <v>0</v>
      </c>
      <c r="G65" s="386">
        <v>241</v>
      </c>
      <c r="H65" s="386">
        <v>3.8</v>
      </c>
      <c r="I65" s="705">
        <v>0</v>
      </c>
      <c r="J65" s="385">
        <v>0</v>
      </c>
      <c r="K65" s="386">
        <v>420</v>
      </c>
      <c r="L65" s="386">
        <v>0</v>
      </c>
      <c r="M65" s="705">
        <v>0</v>
      </c>
      <c r="N65" s="385">
        <v>0</v>
      </c>
      <c r="O65" s="386">
        <v>0</v>
      </c>
      <c r="P65" s="386">
        <v>0</v>
      </c>
      <c r="Q65" s="705">
        <v>564</v>
      </c>
      <c r="R65" s="385">
        <v>5.6</v>
      </c>
      <c r="S65" s="386">
        <v>0</v>
      </c>
      <c r="T65" s="386">
        <v>0</v>
      </c>
      <c r="U65" s="705">
        <v>0</v>
      </c>
      <c r="V65" s="385">
        <v>0</v>
      </c>
      <c r="W65" s="386">
        <v>0</v>
      </c>
      <c r="X65" s="386">
        <v>0</v>
      </c>
      <c r="Y65" s="705">
        <v>0</v>
      </c>
      <c r="Z65" s="385">
        <v>0</v>
      </c>
      <c r="AA65" s="386">
        <v>0</v>
      </c>
      <c r="AB65" s="386">
        <v>0</v>
      </c>
      <c r="AC65" s="705">
        <v>0</v>
      </c>
      <c r="AD65" s="385">
        <v>0</v>
      </c>
      <c r="AE65" s="386">
        <v>0</v>
      </c>
      <c r="AF65" s="386">
        <v>0</v>
      </c>
      <c r="AG65" s="705">
        <v>0</v>
      </c>
      <c r="AH65" s="385">
        <v>0</v>
      </c>
      <c r="AI65" s="386">
        <v>144.80000000000001</v>
      </c>
      <c r="AJ65" s="386">
        <v>1.03</v>
      </c>
      <c r="AK65" s="705">
        <v>536</v>
      </c>
      <c r="AL65" s="385">
        <v>5</v>
      </c>
      <c r="AM65" s="386">
        <v>277</v>
      </c>
      <c r="AN65" s="386">
        <v>0.83333333333333326</v>
      </c>
      <c r="AO65" s="382">
        <f t="shared" si="0"/>
        <v>2591.3999999999996</v>
      </c>
      <c r="AP65" s="383">
        <f t="shared" si="1"/>
        <v>16.263333333333332</v>
      </c>
      <c r="AQ65" s="396">
        <v>0</v>
      </c>
      <c r="AR65" s="386">
        <v>0</v>
      </c>
      <c r="AS65" s="396">
        <v>14</v>
      </c>
      <c r="AT65" s="472">
        <v>0</v>
      </c>
      <c r="AU65" s="472">
        <v>7.5</v>
      </c>
      <c r="AV65" s="472">
        <v>0</v>
      </c>
      <c r="AW65" s="472">
        <v>12</v>
      </c>
      <c r="AX65" s="472">
        <v>0</v>
      </c>
      <c r="AY65" s="472">
        <v>0</v>
      </c>
      <c r="AZ65" s="472">
        <v>6</v>
      </c>
      <c r="BA65" s="472">
        <v>0</v>
      </c>
      <c r="BB65" s="472">
        <v>0</v>
      </c>
      <c r="BC65" s="472">
        <v>0</v>
      </c>
      <c r="BD65" s="472">
        <v>0</v>
      </c>
      <c r="BE65" s="472">
        <v>0</v>
      </c>
      <c r="BF65" s="472">
        <v>0</v>
      </c>
      <c r="BG65" s="472">
        <v>0</v>
      </c>
      <c r="BH65" s="472">
        <v>0</v>
      </c>
      <c r="BI65" s="472">
        <v>0</v>
      </c>
      <c r="BJ65" s="472">
        <v>7</v>
      </c>
      <c r="BK65" s="384">
        <v>0</v>
      </c>
      <c r="BL65" s="483">
        <f>SUM(AS65:BK65)</f>
        <v>46.5</v>
      </c>
      <c r="BM65" s="489">
        <v>0</v>
      </c>
    </row>
    <row r="66" spans="1:65" ht="24.95" customHeight="1">
      <c r="A66" s="44">
        <v>13</v>
      </c>
      <c r="B66" s="697" t="s">
        <v>35</v>
      </c>
      <c r="C66" s="396">
        <v>52</v>
      </c>
      <c r="D66" s="386">
        <v>0</v>
      </c>
      <c r="E66" s="705">
        <v>0</v>
      </c>
      <c r="F66" s="385">
        <v>0</v>
      </c>
      <c r="G66" s="386">
        <v>0</v>
      </c>
      <c r="H66" s="386">
        <v>0</v>
      </c>
      <c r="I66" s="705">
        <v>0</v>
      </c>
      <c r="J66" s="385">
        <v>0</v>
      </c>
      <c r="K66" s="386">
        <v>0</v>
      </c>
      <c r="L66" s="386">
        <v>0</v>
      </c>
      <c r="M66" s="705">
        <v>0</v>
      </c>
      <c r="N66" s="385">
        <v>0</v>
      </c>
      <c r="O66" s="386">
        <v>0</v>
      </c>
      <c r="P66" s="386">
        <v>0</v>
      </c>
      <c r="Q66" s="705">
        <v>0</v>
      </c>
      <c r="R66" s="385">
        <v>0</v>
      </c>
      <c r="S66" s="386">
        <v>0</v>
      </c>
      <c r="T66" s="386">
        <v>0</v>
      </c>
      <c r="U66" s="705">
        <v>0</v>
      </c>
      <c r="V66" s="385">
        <v>0</v>
      </c>
      <c r="W66" s="386">
        <v>0</v>
      </c>
      <c r="X66" s="386">
        <v>0</v>
      </c>
      <c r="Y66" s="705">
        <v>0</v>
      </c>
      <c r="Z66" s="385">
        <v>0</v>
      </c>
      <c r="AA66" s="386">
        <v>0</v>
      </c>
      <c r="AB66" s="386">
        <v>0</v>
      </c>
      <c r="AC66" s="705">
        <v>92</v>
      </c>
      <c r="AD66" s="385">
        <v>0</v>
      </c>
      <c r="AE66" s="386">
        <v>0</v>
      </c>
      <c r="AF66" s="386">
        <v>0</v>
      </c>
      <c r="AG66" s="705">
        <v>0</v>
      </c>
      <c r="AH66" s="385">
        <v>0</v>
      </c>
      <c r="AI66" s="386">
        <v>0</v>
      </c>
      <c r="AJ66" s="386">
        <v>0</v>
      </c>
      <c r="AK66" s="705">
        <v>0</v>
      </c>
      <c r="AL66" s="385">
        <v>0</v>
      </c>
      <c r="AM66" s="386">
        <v>0</v>
      </c>
      <c r="AN66" s="386">
        <v>0</v>
      </c>
      <c r="AO66" s="382">
        <f t="shared" si="0"/>
        <v>144</v>
      </c>
      <c r="AP66" s="383">
        <f t="shared" si="1"/>
        <v>0</v>
      </c>
      <c r="AQ66" s="396">
        <v>0</v>
      </c>
      <c r="AR66" s="386">
        <v>0</v>
      </c>
      <c r="AS66" s="396">
        <v>0</v>
      </c>
      <c r="AT66" s="472">
        <v>0</v>
      </c>
      <c r="AU66" s="472">
        <v>0</v>
      </c>
      <c r="AV66" s="472">
        <v>0</v>
      </c>
      <c r="AW66" s="472">
        <v>0</v>
      </c>
      <c r="AX66" s="472">
        <v>0</v>
      </c>
      <c r="AY66" s="472">
        <v>0</v>
      </c>
      <c r="AZ66" s="472">
        <v>0</v>
      </c>
      <c r="BA66" s="472">
        <v>0</v>
      </c>
      <c r="BB66" s="472">
        <v>0</v>
      </c>
      <c r="BC66" s="472">
        <v>0</v>
      </c>
      <c r="BD66" s="472">
        <v>0</v>
      </c>
      <c r="BE66" s="472">
        <v>0</v>
      </c>
      <c r="BF66" s="472">
        <v>0</v>
      </c>
      <c r="BG66" s="472">
        <v>0</v>
      </c>
      <c r="BH66" s="472">
        <v>0</v>
      </c>
      <c r="BI66" s="472">
        <v>0</v>
      </c>
      <c r="BJ66" s="472">
        <v>0</v>
      </c>
      <c r="BK66" s="384">
        <v>0</v>
      </c>
      <c r="BL66" s="483">
        <f t="shared" ref="BL66:BL68" si="6">SUM(AS66:BK66)</f>
        <v>0</v>
      </c>
      <c r="BM66" s="489">
        <v>0</v>
      </c>
    </row>
    <row r="67" spans="1:65" ht="24.95" customHeight="1">
      <c r="A67" s="44">
        <v>14</v>
      </c>
      <c r="B67" s="697" t="s">
        <v>36</v>
      </c>
      <c r="C67" s="396">
        <v>0</v>
      </c>
      <c r="D67" s="386">
        <v>0</v>
      </c>
      <c r="E67" s="705">
        <v>0</v>
      </c>
      <c r="F67" s="385">
        <v>0</v>
      </c>
      <c r="G67" s="386">
        <v>0</v>
      </c>
      <c r="H67" s="386">
        <v>0</v>
      </c>
      <c r="I67" s="705">
        <v>0</v>
      </c>
      <c r="J67" s="385">
        <v>0</v>
      </c>
      <c r="K67" s="386">
        <v>350</v>
      </c>
      <c r="L67" s="386">
        <v>0</v>
      </c>
      <c r="M67" s="705">
        <v>0</v>
      </c>
      <c r="N67" s="385">
        <v>0</v>
      </c>
      <c r="O67" s="386">
        <v>0</v>
      </c>
      <c r="P67" s="386">
        <v>0</v>
      </c>
      <c r="Q67" s="705">
        <v>0</v>
      </c>
      <c r="R67" s="385">
        <v>0</v>
      </c>
      <c r="S67" s="386">
        <v>0</v>
      </c>
      <c r="T67" s="386">
        <v>0</v>
      </c>
      <c r="U67" s="705">
        <v>0</v>
      </c>
      <c r="V67" s="385">
        <v>0</v>
      </c>
      <c r="W67" s="386">
        <v>0</v>
      </c>
      <c r="X67" s="386">
        <v>0</v>
      </c>
      <c r="Y67" s="705">
        <v>0</v>
      </c>
      <c r="Z67" s="385">
        <v>0</v>
      </c>
      <c r="AA67" s="386">
        <v>0</v>
      </c>
      <c r="AB67" s="386">
        <v>0</v>
      </c>
      <c r="AC67" s="705">
        <v>0</v>
      </c>
      <c r="AD67" s="385">
        <v>0</v>
      </c>
      <c r="AE67" s="386">
        <v>0</v>
      </c>
      <c r="AF67" s="386">
        <v>0</v>
      </c>
      <c r="AG67" s="705">
        <v>0</v>
      </c>
      <c r="AH67" s="385">
        <v>0</v>
      </c>
      <c r="AI67" s="386">
        <v>0</v>
      </c>
      <c r="AJ67" s="386">
        <v>0</v>
      </c>
      <c r="AK67" s="705">
        <v>0</v>
      </c>
      <c r="AL67" s="385">
        <v>0</v>
      </c>
      <c r="AM67" s="386">
        <v>0</v>
      </c>
      <c r="AN67" s="386">
        <v>0</v>
      </c>
      <c r="AO67" s="382">
        <f t="shared" si="0"/>
        <v>350</v>
      </c>
      <c r="AP67" s="383">
        <f t="shared" si="1"/>
        <v>0</v>
      </c>
      <c r="AQ67" s="396">
        <v>0</v>
      </c>
      <c r="AR67" s="386">
        <v>0</v>
      </c>
      <c r="AS67" s="396">
        <v>0</v>
      </c>
      <c r="AT67" s="472">
        <v>0</v>
      </c>
      <c r="AU67" s="472">
        <v>0</v>
      </c>
      <c r="AV67" s="472">
        <v>0</v>
      </c>
      <c r="AW67" s="472">
        <v>4</v>
      </c>
      <c r="AX67" s="472">
        <v>0</v>
      </c>
      <c r="AY67" s="472">
        <v>0</v>
      </c>
      <c r="AZ67" s="472">
        <v>0</v>
      </c>
      <c r="BA67" s="472">
        <v>0</v>
      </c>
      <c r="BB67" s="472">
        <v>0</v>
      </c>
      <c r="BC67" s="472">
        <v>0</v>
      </c>
      <c r="BD67" s="472">
        <v>0</v>
      </c>
      <c r="BE67" s="472">
        <v>0</v>
      </c>
      <c r="BF67" s="472">
        <v>0</v>
      </c>
      <c r="BG67" s="472">
        <v>0</v>
      </c>
      <c r="BH67" s="472">
        <v>0</v>
      </c>
      <c r="BI67" s="472">
        <v>0</v>
      </c>
      <c r="BJ67" s="472">
        <v>0</v>
      </c>
      <c r="BK67" s="384">
        <v>0</v>
      </c>
      <c r="BL67" s="483">
        <f t="shared" si="6"/>
        <v>4</v>
      </c>
      <c r="BM67" s="489">
        <v>0</v>
      </c>
    </row>
    <row r="68" spans="1:65" ht="24.95" customHeight="1">
      <c r="A68" s="44">
        <v>15</v>
      </c>
      <c r="B68" s="697" t="s">
        <v>37</v>
      </c>
      <c r="C68" s="396">
        <v>0</v>
      </c>
      <c r="D68" s="386">
        <v>0</v>
      </c>
      <c r="E68" s="705">
        <v>0</v>
      </c>
      <c r="F68" s="385">
        <v>0</v>
      </c>
      <c r="G68" s="386">
        <v>0</v>
      </c>
      <c r="H68" s="386">
        <v>0</v>
      </c>
      <c r="I68" s="705">
        <v>0</v>
      </c>
      <c r="J68" s="385">
        <v>0</v>
      </c>
      <c r="K68" s="386">
        <v>0</v>
      </c>
      <c r="L68" s="386">
        <v>0</v>
      </c>
      <c r="M68" s="705">
        <v>0</v>
      </c>
      <c r="N68" s="385">
        <v>0</v>
      </c>
      <c r="O68" s="386">
        <v>0</v>
      </c>
      <c r="P68" s="386">
        <v>0</v>
      </c>
      <c r="Q68" s="705">
        <v>95</v>
      </c>
      <c r="R68" s="385">
        <v>1.6</v>
      </c>
      <c r="S68" s="386">
        <v>0</v>
      </c>
      <c r="T68" s="386">
        <v>0</v>
      </c>
      <c r="U68" s="705">
        <v>0</v>
      </c>
      <c r="V68" s="385">
        <v>0</v>
      </c>
      <c r="W68" s="386">
        <v>0</v>
      </c>
      <c r="X68" s="386">
        <v>0</v>
      </c>
      <c r="Y68" s="705">
        <v>0</v>
      </c>
      <c r="Z68" s="385">
        <v>0</v>
      </c>
      <c r="AA68" s="386">
        <v>0</v>
      </c>
      <c r="AB68" s="386">
        <v>0</v>
      </c>
      <c r="AC68" s="705">
        <v>0</v>
      </c>
      <c r="AD68" s="385">
        <v>0</v>
      </c>
      <c r="AE68" s="386">
        <v>0</v>
      </c>
      <c r="AF68" s="386">
        <v>0</v>
      </c>
      <c r="AG68" s="705">
        <v>0</v>
      </c>
      <c r="AH68" s="385">
        <v>0</v>
      </c>
      <c r="AI68" s="386">
        <v>0</v>
      </c>
      <c r="AJ68" s="386">
        <v>0</v>
      </c>
      <c r="AK68" s="705">
        <v>0</v>
      </c>
      <c r="AL68" s="385">
        <v>0</v>
      </c>
      <c r="AM68" s="386">
        <v>0</v>
      </c>
      <c r="AN68" s="386">
        <v>0</v>
      </c>
      <c r="AO68" s="382">
        <f t="shared" si="0"/>
        <v>95</v>
      </c>
      <c r="AP68" s="383">
        <f t="shared" si="1"/>
        <v>1.6</v>
      </c>
      <c r="AQ68" s="396">
        <v>0</v>
      </c>
      <c r="AR68" s="386">
        <v>0</v>
      </c>
      <c r="AS68" s="396">
        <v>0</v>
      </c>
      <c r="AT68" s="472">
        <v>0</v>
      </c>
      <c r="AU68" s="472">
        <v>0</v>
      </c>
      <c r="AV68" s="472">
        <v>0</v>
      </c>
      <c r="AW68" s="472">
        <v>0</v>
      </c>
      <c r="AX68" s="472">
        <v>0</v>
      </c>
      <c r="AY68" s="472">
        <v>0</v>
      </c>
      <c r="AZ68" s="472">
        <v>0</v>
      </c>
      <c r="BA68" s="472">
        <v>0</v>
      </c>
      <c r="BB68" s="472">
        <v>0</v>
      </c>
      <c r="BC68" s="472">
        <v>0</v>
      </c>
      <c r="BD68" s="472">
        <v>0</v>
      </c>
      <c r="BE68" s="472">
        <v>0</v>
      </c>
      <c r="BF68" s="472">
        <v>0</v>
      </c>
      <c r="BG68" s="472">
        <v>0</v>
      </c>
      <c r="BH68" s="472">
        <v>0</v>
      </c>
      <c r="BI68" s="472">
        <v>0</v>
      </c>
      <c r="BJ68" s="472">
        <v>0</v>
      </c>
      <c r="BK68" s="384">
        <v>0</v>
      </c>
      <c r="BL68" s="483">
        <f t="shared" si="6"/>
        <v>0</v>
      </c>
      <c r="BM68" s="489">
        <v>0</v>
      </c>
    </row>
    <row r="69" spans="1:65" ht="24.95" customHeight="1">
      <c r="A69" s="369"/>
      <c r="B69" s="696" t="s">
        <v>29</v>
      </c>
      <c r="C69" s="395"/>
      <c r="D69" s="378"/>
      <c r="E69" s="704"/>
      <c r="F69" s="379"/>
      <c r="G69" s="378"/>
      <c r="H69" s="378"/>
      <c r="I69" s="704"/>
      <c r="J69" s="379"/>
      <c r="K69" s="378"/>
      <c r="L69" s="378"/>
      <c r="M69" s="704"/>
      <c r="N69" s="379"/>
      <c r="O69" s="378"/>
      <c r="P69" s="378"/>
      <c r="Q69" s="704"/>
      <c r="R69" s="379"/>
      <c r="S69" s="378"/>
      <c r="T69" s="378"/>
      <c r="U69" s="704"/>
      <c r="V69" s="379"/>
      <c r="W69" s="378"/>
      <c r="X69" s="378"/>
      <c r="Y69" s="704"/>
      <c r="Z69" s="379"/>
      <c r="AA69" s="378"/>
      <c r="AB69" s="378"/>
      <c r="AC69" s="704"/>
      <c r="AD69" s="379"/>
      <c r="AE69" s="378"/>
      <c r="AF69" s="378"/>
      <c r="AG69" s="704"/>
      <c r="AH69" s="379"/>
      <c r="AI69" s="378"/>
      <c r="AJ69" s="378"/>
      <c r="AK69" s="704"/>
      <c r="AL69" s="379"/>
      <c r="AM69" s="378"/>
      <c r="AN69" s="378"/>
      <c r="AO69" s="402"/>
      <c r="AP69" s="403"/>
      <c r="AQ69" s="395"/>
      <c r="AR69" s="378"/>
      <c r="AS69" s="30"/>
      <c r="AT69" s="468"/>
      <c r="AU69" s="468"/>
      <c r="AV69" s="468"/>
      <c r="AW69" s="468"/>
      <c r="AX69" s="468"/>
      <c r="AY69" s="468"/>
      <c r="AZ69" s="468"/>
      <c r="BA69" s="468"/>
      <c r="BB69" s="468"/>
      <c r="BC69" s="468"/>
      <c r="BD69" s="468"/>
      <c r="BE69" s="468"/>
      <c r="BF69" s="468"/>
      <c r="BG69" s="468"/>
      <c r="BH69" s="468"/>
      <c r="BI69" s="468"/>
      <c r="BJ69" s="468"/>
      <c r="BK69" s="478"/>
      <c r="BL69" s="476"/>
      <c r="BM69" s="476"/>
    </row>
    <row r="70" spans="1:65" ht="24.95" customHeight="1">
      <c r="A70" s="369">
        <v>16</v>
      </c>
      <c r="B70" s="696" t="s">
        <v>106</v>
      </c>
      <c r="C70" s="396">
        <v>0</v>
      </c>
      <c r="D70" s="386">
        <v>0</v>
      </c>
      <c r="E70" s="705">
        <v>0</v>
      </c>
      <c r="F70" s="385">
        <v>0</v>
      </c>
      <c r="G70" s="386">
        <v>1099</v>
      </c>
      <c r="H70" s="386">
        <v>0</v>
      </c>
      <c r="I70" s="705">
        <v>1516</v>
      </c>
      <c r="J70" s="385">
        <v>0</v>
      </c>
      <c r="K70" s="386">
        <v>0</v>
      </c>
      <c r="L70" s="386">
        <v>0</v>
      </c>
      <c r="M70" s="705">
        <v>1291.5899999999999</v>
      </c>
      <c r="N70" s="385">
        <v>35</v>
      </c>
      <c r="O70" s="386">
        <v>0</v>
      </c>
      <c r="P70" s="386">
        <v>0</v>
      </c>
      <c r="Q70" s="705">
        <v>0</v>
      </c>
      <c r="R70" s="385">
        <v>0</v>
      </c>
      <c r="S70" s="386">
        <v>0</v>
      </c>
      <c r="T70" s="386">
        <v>0</v>
      </c>
      <c r="U70" s="705">
        <v>0</v>
      </c>
      <c r="V70" s="385">
        <v>0</v>
      </c>
      <c r="W70" s="386">
        <v>0</v>
      </c>
      <c r="X70" s="386">
        <v>0</v>
      </c>
      <c r="Y70" s="705">
        <v>0</v>
      </c>
      <c r="Z70" s="385">
        <v>0</v>
      </c>
      <c r="AA70" s="386">
        <v>687</v>
      </c>
      <c r="AB70" s="386">
        <v>0</v>
      </c>
      <c r="AC70" s="705">
        <v>0</v>
      </c>
      <c r="AD70" s="385">
        <v>0</v>
      </c>
      <c r="AE70" s="386">
        <v>0</v>
      </c>
      <c r="AF70" s="386">
        <v>0</v>
      </c>
      <c r="AG70" s="705">
        <v>0</v>
      </c>
      <c r="AH70" s="385">
        <v>0</v>
      </c>
      <c r="AI70" s="386">
        <v>964</v>
      </c>
      <c r="AJ70" s="386">
        <v>0</v>
      </c>
      <c r="AK70" s="705">
        <v>0</v>
      </c>
      <c r="AL70" s="385">
        <v>0</v>
      </c>
      <c r="AM70" s="386">
        <v>1970</v>
      </c>
      <c r="AN70" s="386">
        <v>78.08</v>
      </c>
      <c r="AO70" s="382">
        <f t="shared" si="0"/>
        <v>7527.59</v>
      </c>
      <c r="AP70" s="383">
        <f t="shared" si="1"/>
        <v>113.08</v>
      </c>
      <c r="AQ70" s="396">
        <v>0</v>
      </c>
      <c r="AR70" s="386">
        <v>0</v>
      </c>
      <c r="AS70" s="30"/>
      <c r="AT70" s="468"/>
      <c r="AU70" s="468"/>
      <c r="AV70" s="468"/>
      <c r="AW70" s="468"/>
      <c r="AX70" s="468"/>
      <c r="AY70" s="468"/>
      <c r="AZ70" s="468"/>
      <c r="BA70" s="468"/>
      <c r="BB70" s="468"/>
      <c r="BC70" s="468"/>
      <c r="BD70" s="468"/>
      <c r="BE70" s="468"/>
      <c r="BF70" s="468"/>
      <c r="BG70" s="468"/>
      <c r="BH70" s="468"/>
      <c r="BI70" s="468"/>
      <c r="BJ70" s="468"/>
      <c r="BK70" s="478"/>
      <c r="BL70" s="476"/>
      <c r="BM70" s="476"/>
    </row>
    <row r="71" spans="1:65" ht="24.95" customHeight="1">
      <c r="A71" s="369">
        <v>17</v>
      </c>
      <c r="B71" s="696" t="s">
        <v>107</v>
      </c>
      <c r="C71" s="396">
        <v>0</v>
      </c>
      <c r="D71" s="386">
        <v>0</v>
      </c>
      <c r="E71" s="705">
        <v>45</v>
      </c>
      <c r="F71" s="385">
        <v>0</v>
      </c>
      <c r="G71" s="386">
        <v>0</v>
      </c>
      <c r="H71" s="386">
        <v>0</v>
      </c>
      <c r="I71" s="705">
        <v>0</v>
      </c>
      <c r="J71" s="385">
        <v>0</v>
      </c>
      <c r="K71" s="386">
        <v>36</v>
      </c>
      <c r="L71" s="386">
        <v>0</v>
      </c>
      <c r="M71" s="705">
        <v>58</v>
      </c>
      <c r="N71" s="385">
        <v>0</v>
      </c>
      <c r="O71" s="386">
        <v>0</v>
      </c>
      <c r="P71" s="386">
        <v>0</v>
      </c>
      <c r="Q71" s="705">
        <v>41</v>
      </c>
      <c r="R71" s="385">
        <v>0</v>
      </c>
      <c r="S71" s="386">
        <v>0</v>
      </c>
      <c r="T71" s="386">
        <v>0</v>
      </c>
      <c r="U71" s="705">
        <v>0</v>
      </c>
      <c r="V71" s="385">
        <v>0</v>
      </c>
      <c r="W71" s="386">
        <v>0</v>
      </c>
      <c r="X71" s="386">
        <v>0</v>
      </c>
      <c r="Y71" s="705">
        <v>38</v>
      </c>
      <c r="Z71" s="385">
        <v>0</v>
      </c>
      <c r="AA71" s="386">
        <v>25</v>
      </c>
      <c r="AB71" s="386">
        <v>0</v>
      </c>
      <c r="AC71" s="705">
        <v>0</v>
      </c>
      <c r="AD71" s="385">
        <v>0</v>
      </c>
      <c r="AE71" s="386">
        <v>0</v>
      </c>
      <c r="AF71" s="386">
        <v>0</v>
      </c>
      <c r="AG71" s="705">
        <v>0</v>
      </c>
      <c r="AH71" s="385">
        <v>0</v>
      </c>
      <c r="AI71" s="386">
        <v>0</v>
      </c>
      <c r="AJ71" s="386">
        <v>0</v>
      </c>
      <c r="AK71" s="705">
        <v>0</v>
      </c>
      <c r="AL71" s="385">
        <v>0</v>
      </c>
      <c r="AM71" s="386">
        <v>0</v>
      </c>
      <c r="AN71" s="386">
        <v>0</v>
      </c>
      <c r="AO71" s="410">
        <f t="shared" si="0"/>
        <v>243</v>
      </c>
      <c r="AP71" s="383">
        <f t="shared" si="1"/>
        <v>0</v>
      </c>
      <c r="AQ71" s="396">
        <v>0</v>
      </c>
      <c r="AR71" s="386">
        <v>0</v>
      </c>
      <c r="AS71" s="30"/>
      <c r="AT71" s="468"/>
      <c r="AU71" s="468"/>
      <c r="AV71" s="468"/>
      <c r="AW71" s="468"/>
      <c r="AX71" s="468"/>
      <c r="AY71" s="468"/>
      <c r="AZ71" s="468"/>
      <c r="BA71" s="468"/>
      <c r="BB71" s="468"/>
      <c r="BC71" s="468"/>
      <c r="BD71" s="468"/>
      <c r="BE71" s="468"/>
      <c r="BF71" s="468"/>
      <c r="BG71" s="468"/>
      <c r="BH71" s="468"/>
      <c r="BI71" s="468"/>
      <c r="BJ71" s="468"/>
      <c r="BK71" s="478"/>
      <c r="BL71" s="476"/>
      <c r="BM71" s="476"/>
    </row>
    <row r="72" spans="1:65" ht="24.95" customHeight="1">
      <c r="A72" s="42"/>
      <c r="B72" s="695" t="s">
        <v>30</v>
      </c>
      <c r="C72" s="398"/>
      <c r="D72" s="413"/>
      <c r="E72" s="708"/>
      <c r="F72" s="380"/>
      <c r="G72" s="413"/>
      <c r="H72" s="413"/>
      <c r="I72" s="708"/>
      <c r="J72" s="380"/>
      <c r="K72" s="413"/>
      <c r="L72" s="413"/>
      <c r="M72" s="708"/>
      <c r="N72" s="380"/>
      <c r="O72" s="413"/>
      <c r="P72" s="413"/>
      <c r="Q72" s="708"/>
      <c r="R72" s="380"/>
      <c r="S72" s="413"/>
      <c r="T72" s="413"/>
      <c r="U72" s="708"/>
      <c r="V72" s="380"/>
      <c r="W72" s="413"/>
      <c r="X72" s="413"/>
      <c r="Y72" s="708"/>
      <c r="Z72" s="380"/>
      <c r="AA72" s="413"/>
      <c r="AB72" s="413"/>
      <c r="AC72" s="708"/>
      <c r="AD72" s="380"/>
      <c r="AE72" s="413"/>
      <c r="AF72" s="413"/>
      <c r="AG72" s="708"/>
      <c r="AH72" s="380"/>
      <c r="AI72" s="413"/>
      <c r="AJ72" s="413"/>
      <c r="AK72" s="708"/>
      <c r="AL72" s="380"/>
      <c r="AM72" s="413"/>
      <c r="AN72" s="413"/>
      <c r="AO72" s="414"/>
      <c r="AP72" s="403"/>
      <c r="AQ72" s="398"/>
      <c r="AR72" s="413"/>
      <c r="AS72" s="30"/>
      <c r="AT72" s="468"/>
      <c r="AU72" s="468"/>
      <c r="AV72" s="468"/>
      <c r="AW72" s="468"/>
      <c r="AX72" s="468"/>
      <c r="AY72" s="468"/>
      <c r="AZ72" s="468"/>
      <c r="BA72" s="468"/>
      <c r="BB72" s="468"/>
      <c r="BC72" s="468"/>
      <c r="BD72" s="468"/>
      <c r="BE72" s="468"/>
      <c r="BF72" s="468"/>
      <c r="BG72" s="468"/>
      <c r="BH72" s="468"/>
      <c r="BI72" s="468"/>
      <c r="BJ72" s="468"/>
      <c r="BK72" s="478"/>
      <c r="BL72" s="476"/>
      <c r="BM72" s="476"/>
    </row>
    <row r="73" spans="1:65" ht="24.95" customHeight="1">
      <c r="A73" s="44">
        <v>18</v>
      </c>
      <c r="B73" s="696" t="s">
        <v>38</v>
      </c>
      <c r="C73" s="396">
        <v>2808.7000000000003</v>
      </c>
      <c r="D73" s="386">
        <v>115.5</v>
      </c>
      <c r="E73" s="705">
        <v>1867.7</v>
      </c>
      <c r="F73" s="385">
        <v>48.6</v>
      </c>
      <c r="G73" s="386">
        <v>1884.3</v>
      </c>
      <c r="H73" s="386">
        <v>17.5</v>
      </c>
      <c r="I73" s="705">
        <v>2701.9</v>
      </c>
      <c r="J73" s="385">
        <v>136.5</v>
      </c>
      <c r="K73" s="386">
        <v>3960.7999999999997</v>
      </c>
      <c r="L73" s="386">
        <v>50</v>
      </c>
      <c r="M73" s="705">
        <v>2781</v>
      </c>
      <c r="N73" s="385">
        <v>281.3</v>
      </c>
      <c r="O73" s="386">
        <v>134</v>
      </c>
      <c r="P73" s="386">
        <v>0</v>
      </c>
      <c r="Q73" s="705">
        <v>5090.814000000003</v>
      </c>
      <c r="R73" s="385">
        <v>23.009</v>
      </c>
      <c r="S73" s="386">
        <v>3391.2999999999997</v>
      </c>
      <c r="T73" s="386">
        <v>22</v>
      </c>
      <c r="U73" s="705">
        <v>668.59999999999991</v>
      </c>
      <c r="V73" s="385">
        <v>87.5</v>
      </c>
      <c r="W73" s="386">
        <v>0</v>
      </c>
      <c r="X73" s="386">
        <v>2438.1000000000004</v>
      </c>
      <c r="Y73" s="705">
        <v>365.5</v>
      </c>
      <c r="Z73" s="385">
        <v>3.08</v>
      </c>
      <c r="AA73" s="386">
        <v>1461.75</v>
      </c>
      <c r="AB73" s="386">
        <v>91.5</v>
      </c>
      <c r="AC73" s="705">
        <v>0</v>
      </c>
      <c r="AD73" s="385">
        <v>0</v>
      </c>
      <c r="AE73" s="386">
        <v>1042</v>
      </c>
      <c r="AF73" s="386">
        <v>43.5</v>
      </c>
      <c r="AG73" s="705">
        <v>1411.1999999999998</v>
      </c>
      <c r="AH73" s="385">
        <v>2.4700000000000002</v>
      </c>
      <c r="AI73" s="386">
        <v>1898.83</v>
      </c>
      <c r="AJ73" s="386">
        <v>17.68</v>
      </c>
      <c r="AK73" s="705">
        <v>4977.67</v>
      </c>
      <c r="AL73" s="385">
        <v>175.63</v>
      </c>
      <c r="AM73" s="386">
        <v>3010</v>
      </c>
      <c r="AN73" s="386">
        <v>242.91666666666669</v>
      </c>
      <c r="AO73" s="410">
        <f t="shared" si="0"/>
        <v>39456.063999999998</v>
      </c>
      <c r="AP73" s="383">
        <f t="shared" si="1"/>
        <v>3796.7856666666667</v>
      </c>
      <c r="AQ73" s="396">
        <v>0</v>
      </c>
      <c r="AR73" s="386">
        <v>1582.8200000000002</v>
      </c>
      <c r="AS73" s="30"/>
      <c r="AT73" s="468"/>
      <c r="AU73" s="468"/>
      <c r="AV73" s="468"/>
      <c r="AW73" s="468"/>
      <c r="AX73" s="468"/>
      <c r="AY73" s="468"/>
      <c r="AZ73" s="468"/>
      <c r="BA73" s="468"/>
      <c r="BB73" s="468"/>
      <c r="BC73" s="468"/>
      <c r="BD73" s="468"/>
      <c r="BE73" s="468"/>
      <c r="BF73" s="468"/>
      <c r="BG73" s="468"/>
      <c r="BH73" s="468"/>
      <c r="BI73" s="468"/>
      <c r="BJ73" s="468"/>
      <c r="BK73" s="478"/>
      <c r="BL73" s="476"/>
      <c r="BM73" s="476"/>
    </row>
    <row r="74" spans="1:65" ht="24.95" customHeight="1">
      <c r="A74" s="44">
        <v>19</v>
      </c>
      <c r="B74" s="696" t="s">
        <v>39</v>
      </c>
      <c r="C74" s="396">
        <v>3853.9</v>
      </c>
      <c r="D74" s="386">
        <v>240</v>
      </c>
      <c r="E74" s="705">
        <v>1412.2</v>
      </c>
      <c r="F74" s="385">
        <v>71.099999999999994</v>
      </c>
      <c r="G74" s="386">
        <v>3259.8</v>
      </c>
      <c r="H74" s="386">
        <v>290.43</v>
      </c>
      <c r="I74" s="705">
        <v>3611.8</v>
      </c>
      <c r="J74" s="385">
        <v>485.2</v>
      </c>
      <c r="K74" s="386">
        <v>5393.9</v>
      </c>
      <c r="L74" s="386">
        <v>319.60000000000002</v>
      </c>
      <c r="M74" s="705">
        <v>6492.52</v>
      </c>
      <c r="N74" s="385">
        <v>338.64</v>
      </c>
      <c r="O74" s="386">
        <v>897.5</v>
      </c>
      <c r="P74" s="386">
        <v>3.8</v>
      </c>
      <c r="Q74" s="705">
        <v>6413.5199999999995</v>
      </c>
      <c r="R74" s="385">
        <v>96.671000000000006</v>
      </c>
      <c r="S74" s="386">
        <v>1291.25</v>
      </c>
      <c r="T74" s="386">
        <v>6.55</v>
      </c>
      <c r="U74" s="705">
        <v>4100.1000000000004</v>
      </c>
      <c r="V74" s="385">
        <v>634.79999999999995</v>
      </c>
      <c r="W74" s="386">
        <v>0</v>
      </c>
      <c r="X74" s="386">
        <v>3864.2</v>
      </c>
      <c r="Y74" s="705">
        <v>2276.5</v>
      </c>
      <c r="Z74" s="385">
        <v>74.289999999999992</v>
      </c>
      <c r="AA74" s="386">
        <v>4727.5</v>
      </c>
      <c r="AB74" s="386">
        <v>339.40999999999997</v>
      </c>
      <c r="AC74" s="705">
        <v>515</v>
      </c>
      <c r="AD74" s="385">
        <v>0</v>
      </c>
      <c r="AE74" s="386">
        <v>339</v>
      </c>
      <c r="AF74" s="386">
        <v>34.5</v>
      </c>
      <c r="AG74" s="705">
        <v>1544.06</v>
      </c>
      <c r="AH74" s="385">
        <v>64.5</v>
      </c>
      <c r="AI74" s="386">
        <v>3075.7100000000005</v>
      </c>
      <c r="AJ74" s="386">
        <v>66.48</v>
      </c>
      <c r="AK74" s="705">
        <v>5366.33</v>
      </c>
      <c r="AL74" s="385">
        <v>299.06</v>
      </c>
      <c r="AM74" s="386">
        <v>5015</v>
      </c>
      <c r="AN74" s="386">
        <v>461.91666666666663</v>
      </c>
      <c r="AO74" s="410">
        <f t="shared" si="0"/>
        <v>59585.59</v>
      </c>
      <c r="AP74" s="383">
        <f t="shared" si="1"/>
        <v>7691.1476666666667</v>
      </c>
      <c r="AQ74" s="396">
        <v>0</v>
      </c>
      <c r="AR74" s="386">
        <v>2625.76</v>
      </c>
      <c r="AS74" s="30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8"/>
      <c r="BH74" s="468"/>
      <c r="BI74" s="468"/>
      <c r="BJ74" s="468"/>
      <c r="BK74" s="478"/>
      <c r="BL74" s="476"/>
      <c r="BM74" s="476"/>
    </row>
    <row r="75" spans="1:65" ht="30" customHeight="1">
      <c r="A75" s="30"/>
      <c r="B75" s="695" t="s">
        <v>3</v>
      </c>
      <c r="C75" s="702">
        <f t="shared" ref="C75:AN75" si="7">SUM(C60:C74)</f>
        <v>7886.2000000000007</v>
      </c>
      <c r="D75" s="383">
        <f t="shared" si="7"/>
        <v>355.5</v>
      </c>
      <c r="E75" s="706">
        <f t="shared" si="7"/>
        <v>3324.9</v>
      </c>
      <c r="F75" s="411">
        <f t="shared" si="7"/>
        <v>119.69999999999999</v>
      </c>
      <c r="G75" s="383">
        <f t="shared" si="7"/>
        <v>7365.1</v>
      </c>
      <c r="H75" s="383">
        <f t="shared" si="7"/>
        <v>311.73</v>
      </c>
      <c r="I75" s="706">
        <f t="shared" si="7"/>
        <v>7829.7</v>
      </c>
      <c r="J75" s="411">
        <f t="shared" si="7"/>
        <v>621.70000000000005</v>
      </c>
      <c r="K75" s="383">
        <f t="shared" si="7"/>
        <v>10973.699999999999</v>
      </c>
      <c r="L75" s="383">
        <f t="shared" si="7"/>
        <v>369.6</v>
      </c>
      <c r="M75" s="706">
        <f t="shared" si="7"/>
        <v>10623.11</v>
      </c>
      <c r="N75" s="411">
        <f t="shared" si="7"/>
        <v>654.94000000000005</v>
      </c>
      <c r="O75" s="383">
        <f t="shared" si="7"/>
        <v>1031.5</v>
      </c>
      <c r="P75" s="383">
        <f t="shared" si="7"/>
        <v>3.8</v>
      </c>
      <c r="Q75" s="706">
        <f t="shared" si="7"/>
        <v>13538.334000000003</v>
      </c>
      <c r="R75" s="411">
        <f t="shared" si="7"/>
        <v>126.88000000000001</v>
      </c>
      <c r="S75" s="383">
        <f t="shared" si="7"/>
        <v>4682.5499999999993</v>
      </c>
      <c r="T75" s="383">
        <f t="shared" si="7"/>
        <v>28.55</v>
      </c>
      <c r="U75" s="706">
        <f t="shared" si="7"/>
        <v>4768.7000000000007</v>
      </c>
      <c r="V75" s="411">
        <f t="shared" si="7"/>
        <v>722.3</v>
      </c>
      <c r="W75" s="383">
        <f t="shared" si="7"/>
        <v>0</v>
      </c>
      <c r="X75" s="383">
        <f t="shared" si="7"/>
        <v>6302.3</v>
      </c>
      <c r="Y75" s="706">
        <f t="shared" si="7"/>
        <v>2680</v>
      </c>
      <c r="Z75" s="411">
        <f t="shared" si="7"/>
        <v>77.36999999999999</v>
      </c>
      <c r="AA75" s="383">
        <f t="shared" si="7"/>
        <v>6901.25</v>
      </c>
      <c r="AB75" s="383">
        <f t="shared" si="7"/>
        <v>430.90999999999997</v>
      </c>
      <c r="AC75" s="706">
        <f t="shared" si="7"/>
        <v>607</v>
      </c>
      <c r="AD75" s="411">
        <f t="shared" si="7"/>
        <v>0</v>
      </c>
      <c r="AE75" s="383">
        <f t="shared" si="7"/>
        <v>1381</v>
      </c>
      <c r="AF75" s="383">
        <f t="shared" si="7"/>
        <v>78</v>
      </c>
      <c r="AG75" s="706">
        <f t="shared" si="7"/>
        <v>3286.2599999999998</v>
      </c>
      <c r="AH75" s="411">
        <f t="shared" si="7"/>
        <v>66.97</v>
      </c>
      <c r="AI75" s="383">
        <f t="shared" si="7"/>
        <v>6083.34</v>
      </c>
      <c r="AJ75" s="383">
        <f t="shared" si="7"/>
        <v>85.19</v>
      </c>
      <c r="AK75" s="706">
        <f t="shared" si="7"/>
        <v>10880</v>
      </c>
      <c r="AL75" s="411">
        <f t="shared" si="7"/>
        <v>479.69</v>
      </c>
      <c r="AM75" s="383">
        <f t="shared" si="7"/>
        <v>10272</v>
      </c>
      <c r="AN75" s="383">
        <f t="shared" si="7"/>
        <v>783.74666666666667</v>
      </c>
      <c r="AO75" s="410">
        <f t="shared" si="0"/>
        <v>114114.64399999999</v>
      </c>
      <c r="AP75" s="392">
        <f t="shared" si="1"/>
        <v>11618.876666666667</v>
      </c>
      <c r="AQ75" s="702">
        <f>SUM(AQ60:AQ74)</f>
        <v>0</v>
      </c>
      <c r="AR75" s="383">
        <f>SUM(AR60:AR74)</f>
        <v>4208.58</v>
      </c>
      <c r="AS75" s="30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468"/>
      <c r="BI75" s="468"/>
      <c r="BJ75" s="468"/>
      <c r="BK75" s="478"/>
      <c r="BL75" s="476"/>
      <c r="BM75" s="476"/>
    </row>
    <row r="76" spans="1:65" ht="30" customHeight="1" thickBot="1">
      <c r="A76" s="45">
        <v>20</v>
      </c>
      <c r="B76" s="698" t="s">
        <v>40</v>
      </c>
      <c r="C76" s="703">
        <f t="shared" ref="C76:AN76" si="8">SUM(C44,C50,C56,C75)</f>
        <v>9110.8000000000011</v>
      </c>
      <c r="D76" s="407">
        <f t="shared" si="8"/>
        <v>707.90000000000009</v>
      </c>
      <c r="E76" s="406">
        <f t="shared" si="8"/>
        <v>3436.4</v>
      </c>
      <c r="F76" s="709">
        <f t="shared" si="8"/>
        <v>190.6</v>
      </c>
      <c r="G76" s="407">
        <f t="shared" si="8"/>
        <v>8279.4</v>
      </c>
      <c r="H76" s="407">
        <f t="shared" si="8"/>
        <v>919.13</v>
      </c>
      <c r="I76" s="406">
        <f t="shared" si="8"/>
        <v>8466.7000000000007</v>
      </c>
      <c r="J76" s="709">
        <f t="shared" si="8"/>
        <v>902.90000000000009</v>
      </c>
      <c r="K76" s="407">
        <f t="shared" si="8"/>
        <v>13882.699999999999</v>
      </c>
      <c r="L76" s="407">
        <f t="shared" si="8"/>
        <v>824.9</v>
      </c>
      <c r="M76" s="406">
        <f t="shared" si="8"/>
        <v>11037.060000000001</v>
      </c>
      <c r="N76" s="709">
        <f t="shared" si="8"/>
        <v>854.29000000000008</v>
      </c>
      <c r="O76" s="407">
        <f t="shared" si="8"/>
        <v>1258.5</v>
      </c>
      <c r="P76" s="407">
        <f t="shared" si="8"/>
        <v>13.600000000000001</v>
      </c>
      <c r="Q76" s="406">
        <f t="shared" si="8"/>
        <v>15971.484000000002</v>
      </c>
      <c r="R76" s="709">
        <f t="shared" si="8"/>
        <v>901.71133300000008</v>
      </c>
      <c r="S76" s="407">
        <f t="shared" si="8"/>
        <v>5487.2499999999991</v>
      </c>
      <c r="T76" s="407">
        <f t="shared" si="8"/>
        <v>122.33999999999999</v>
      </c>
      <c r="U76" s="406">
        <f t="shared" si="8"/>
        <v>4848.9500000000007</v>
      </c>
      <c r="V76" s="709">
        <f t="shared" si="8"/>
        <v>815.19999999999993</v>
      </c>
      <c r="W76" s="407">
        <f t="shared" si="8"/>
        <v>0</v>
      </c>
      <c r="X76" s="407">
        <f t="shared" si="8"/>
        <v>6430.63</v>
      </c>
      <c r="Y76" s="406">
        <f t="shared" si="8"/>
        <v>2854</v>
      </c>
      <c r="Z76" s="709">
        <f t="shared" si="8"/>
        <v>274.68</v>
      </c>
      <c r="AA76" s="407">
        <f t="shared" si="8"/>
        <v>7136.75</v>
      </c>
      <c r="AB76" s="407">
        <f t="shared" si="8"/>
        <v>674.68999999999994</v>
      </c>
      <c r="AC76" s="406">
        <f t="shared" si="8"/>
        <v>678</v>
      </c>
      <c r="AD76" s="709">
        <f t="shared" si="8"/>
        <v>8.5</v>
      </c>
      <c r="AE76" s="407">
        <f t="shared" si="8"/>
        <v>1381</v>
      </c>
      <c r="AF76" s="407">
        <f t="shared" si="8"/>
        <v>86.5</v>
      </c>
      <c r="AG76" s="406">
        <f t="shared" si="8"/>
        <v>4201.01</v>
      </c>
      <c r="AH76" s="709">
        <f t="shared" si="8"/>
        <v>133.11000000000001</v>
      </c>
      <c r="AI76" s="407">
        <f t="shared" si="8"/>
        <v>6538.17</v>
      </c>
      <c r="AJ76" s="407">
        <f t="shared" si="8"/>
        <v>371.3</v>
      </c>
      <c r="AK76" s="406">
        <f t="shared" si="8"/>
        <v>12853.15</v>
      </c>
      <c r="AL76" s="709">
        <f t="shared" si="8"/>
        <v>595.02</v>
      </c>
      <c r="AM76" s="407">
        <f t="shared" si="8"/>
        <v>10930.5</v>
      </c>
      <c r="AN76" s="407">
        <f t="shared" si="8"/>
        <v>1087.6633333333334</v>
      </c>
      <c r="AO76" s="406">
        <f t="shared" si="0"/>
        <v>128351.82399999998</v>
      </c>
      <c r="AP76" s="393">
        <f t="shared" si="1"/>
        <v>15914.664666333336</v>
      </c>
      <c r="AQ76" s="703">
        <f>SUM(AQ44,AQ50,AQ56,AQ75)</f>
        <v>0</v>
      </c>
      <c r="AR76" s="710">
        <f>SUM(AR44,AR50,AR56,AR75)</f>
        <v>4305.08</v>
      </c>
      <c r="AS76" s="393">
        <f>SUM(AS53:AS54,AS60:AS63,AS65:AS68)</f>
        <v>148.4</v>
      </c>
      <c r="AT76" s="473">
        <f>SUM(AT53:AT54,AT60:AT63,AT65:AT68)</f>
        <v>0</v>
      </c>
      <c r="AU76" s="473">
        <f t="shared" ref="AU76:BK76" si="9">SUM(AU53:AU54,AU60:AU63,AU65:AU68)</f>
        <v>144</v>
      </c>
      <c r="AV76" s="473">
        <f t="shared" si="9"/>
        <v>0</v>
      </c>
      <c r="AW76" s="473">
        <f t="shared" si="9"/>
        <v>224</v>
      </c>
      <c r="AX76" s="473">
        <f t="shared" si="9"/>
        <v>0</v>
      </c>
      <c r="AY76" s="473">
        <f t="shared" si="9"/>
        <v>0</v>
      </c>
      <c r="AZ76" s="473">
        <f t="shared" si="9"/>
        <v>234</v>
      </c>
      <c r="BA76" s="473">
        <f t="shared" si="9"/>
        <v>0</v>
      </c>
      <c r="BB76" s="473">
        <f t="shared" si="9"/>
        <v>0</v>
      </c>
      <c r="BC76" s="473">
        <f t="shared" si="9"/>
        <v>0</v>
      </c>
      <c r="BD76" s="473">
        <f t="shared" si="9"/>
        <v>0</v>
      </c>
      <c r="BE76" s="473">
        <f t="shared" si="9"/>
        <v>0</v>
      </c>
      <c r="BF76" s="473">
        <f t="shared" si="9"/>
        <v>0</v>
      </c>
      <c r="BG76" s="473">
        <f t="shared" si="9"/>
        <v>0</v>
      </c>
      <c r="BH76" s="473">
        <f t="shared" si="9"/>
        <v>0</v>
      </c>
      <c r="BI76" s="473">
        <f t="shared" si="9"/>
        <v>0</v>
      </c>
      <c r="BJ76" s="473">
        <f t="shared" si="9"/>
        <v>25</v>
      </c>
      <c r="BK76" s="481">
        <f t="shared" si="9"/>
        <v>4</v>
      </c>
      <c r="BL76" s="477"/>
      <c r="BM76" s="490">
        <f t="shared" ref="BM76" si="10">SUM(BM53:BM54,BM60:BM63,BM65:BM68)</f>
        <v>0</v>
      </c>
    </row>
    <row r="77" spans="1:65" ht="24.95" customHeight="1">
      <c r="A77" s="46" t="s">
        <v>100</v>
      </c>
      <c r="C77" s="43">
        <v>9110.8000000000011</v>
      </c>
      <c r="D77" s="43">
        <v>707.90000000000009</v>
      </c>
      <c r="E77" s="43">
        <v>3436.4</v>
      </c>
      <c r="F77" s="43">
        <v>190.6</v>
      </c>
      <c r="G77" s="43">
        <v>8279.4</v>
      </c>
      <c r="H77" s="43">
        <v>919.13</v>
      </c>
      <c r="I77" s="43">
        <v>8466.7000000000007</v>
      </c>
      <c r="J77" s="43">
        <v>902.90000000000009</v>
      </c>
      <c r="K77" s="43">
        <v>13882.699999999999</v>
      </c>
      <c r="L77" s="43">
        <v>824.9</v>
      </c>
      <c r="M77" s="43">
        <v>11037.060000000001</v>
      </c>
      <c r="N77" s="43">
        <v>854.29000000000008</v>
      </c>
      <c r="O77" s="43">
        <v>1258.5</v>
      </c>
      <c r="P77" s="43">
        <v>13.600000000000001</v>
      </c>
      <c r="Q77" s="43">
        <v>15971.484000000002</v>
      </c>
      <c r="R77" s="43">
        <v>901.71133300000008</v>
      </c>
      <c r="S77" s="43">
        <v>5487.2499999999991</v>
      </c>
      <c r="T77" s="43">
        <v>122.33999999999999</v>
      </c>
      <c r="U77" s="43">
        <v>4848.9500000000007</v>
      </c>
      <c r="V77" s="43">
        <v>815.19999999999993</v>
      </c>
      <c r="W77" s="43">
        <v>0</v>
      </c>
      <c r="X77" s="43">
        <v>6430.63</v>
      </c>
      <c r="Y77" s="43">
        <v>2854</v>
      </c>
      <c r="Z77" s="43">
        <v>274.68</v>
      </c>
      <c r="AA77" s="43">
        <v>7136.75</v>
      </c>
      <c r="AB77" s="43">
        <v>674.68999999999994</v>
      </c>
      <c r="AC77" s="43">
        <v>678</v>
      </c>
      <c r="AD77" s="43">
        <v>8.5</v>
      </c>
      <c r="AE77" s="43">
        <v>1381</v>
      </c>
      <c r="AF77" s="43">
        <v>86.5</v>
      </c>
      <c r="AG77" s="43">
        <v>4201.01</v>
      </c>
      <c r="AH77" s="43">
        <v>133.11000000000001</v>
      </c>
      <c r="AI77" s="43">
        <v>6538.17</v>
      </c>
      <c r="AJ77" s="43">
        <v>371.3</v>
      </c>
      <c r="AK77" s="43">
        <v>12853.15</v>
      </c>
      <c r="AL77" s="43">
        <v>595.02</v>
      </c>
      <c r="AM77" s="43">
        <v>10930.5</v>
      </c>
      <c r="AN77" s="43">
        <v>1087.6633333333334</v>
      </c>
      <c r="AO77" s="43">
        <v>128351.82399999999</v>
      </c>
      <c r="AP77" s="43">
        <v>15914.664666333334</v>
      </c>
      <c r="AQ77" s="43">
        <v>0</v>
      </c>
      <c r="AR77" s="43">
        <v>4305.08</v>
      </c>
    </row>
    <row r="81" spans="6:12">
      <c r="F81" s="375"/>
    </row>
    <row r="82" spans="6:12">
      <c r="J82" s="375"/>
      <c r="L82" s="376"/>
    </row>
    <row r="83" spans="6:12">
      <c r="L83" s="375"/>
    </row>
  </sheetData>
  <sheetProtection password="E23E" sheet="1" objects="1" scenarios="1"/>
  <mergeCells count="25">
    <mergeCell ref="BM40:BM41"/>
    <mergeCell ref="AA40:AB40"/>
    <mergeCell ref="AC40:AD40"/>
    <mergeCell ref="Q40:R40"/>
    <mergeCell ref="S40:T40"/>
    <mergeCell ref="U40:V40"/>
    <mergeCell ref="W40:X40"/>
    <mergeCell ref="Y40:Z40"/>
    <mergeCell ref="AQ40:AR40"/>
    <mergeCell ref="AI40:AJ40"/>
    <mergeCell ref="AK40:AL40"/>
    <mergeCell ref="AM40:AN40"/>
    <mergeCell ref="AO40:AP40"/>
    <mergeCell ref="AG40:AH40"/>
    <mergeCell ref="C9:E9"/>
    <mergeCell ref="C10:D10"/>
    <mergeCell ref="C40:D40"/>
    <mergeCell ref="E40:F40"/>
    <mergeCell ref="G40:H40"/>
    <mergeCell ref="C39:AR39"/>
    <mergeCell ref="I40:J40"/>
    <mergeCell ref="AE40:AF40"/>
    <mergeCell ref="K40:L40"/>
    <mergeCell ref="M40:N40"/>
    <mergeCell ref="O40:P40"/>
  </mergeCells>
  <dataValidations count="1">
    <dataValidation allowBlank="1" sqref="C8:C31 A4 B5:B8 D7 F7 H7 J7:J8 C4:J6 D8:I8 E11 G11:H11 J11 C60:AN71 I9:I11 C73:AN76 B44:B75 F11:F31 D11:D31 C44:AN58 J13:J31 AQ60:AR71 AQ73:AR76 AQ44:AR58"/>
  </dataValidations>
  <pageMargins left="0.19685039370078741" right="0.19685039370078741" top="0.39370078740157483" bottom="0.39370078740157483" header="0" footer="0"/>
  <pageSetup paperSize="9" scale="57" fitToWidth="12" orientation="landscape" r:id="rId1"/>
  <headerFooter>
    <oddHeader>&amp;L&amp;"Calibri,Bold"&amp;11Early Statistics 2014-15</oddHeader>
  </headerFooter>
  <colBreaks count="2" manualBreakCount="2">
    <brk id="16" min="39" max="75" man="1"/>
    <brk id="30" min="39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Final Figures 2014-15</vt:lpstr>
      <vt:lpstr>Comments</vt:lpstr>
      <vt:lpstr>Early Statistics 2014-15</vt:lpstr>
      <vt:lpstr>Control_FTE_Tol</vt:lpstr>
      <vt:lpstr>Control_Per_Tol</vt:lpstr>
      <vt:lpstr>Early_Stats</vt:lpstr>
      <vt:lpstr>Inst_Tables</vt:lpstr>
      <vt:lpstr>Non_Control_FTE_Tol</vt:lpstr>
      <vt:lpstr>Non_Control_Per_Tol</vt:lpstr>
      <vt:lpstr>Comments!Print_Area</vt:lpstr>
      <vt:lpstr>'Early Statistics 2014-15'!Print_Area</vt:lpstr>
      <vt:lpstr>'Final Figures 2014-15'!Print_Area</vt:lpstr>
      <vt:lpstr>Comments!Print_Titles</vt:lpstr>
      <vt:lpstr>'Early Statistics 2014-15'!Print_Titles</vt:lpstr>
      <vt:lpstr>RPG_FTE_Tol</vt:lpstr>
      <vt:lpstr>RPG_Per_Tol</vt:lpstr>
      <vt:lpstr>RUK_Control_FTE_Tol</vt:lpstr>
      <vt:lpstr>Warning1</vt:lpstr>
      <vt:lpstr>Warning2_for_Control</vt:lpstr>
      <vt:lpstr>Warning2_for_Non_Control</vt:lpstr>
      <vt:lpstr>Warning2_for_RPG</vt:lpstr>
      <vt:lpstr>Warning2_for_RUK_Control</vt:lpstr>
    </vt:vector>
  </TitlesOfParts>
  <Company>SFC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 Parr</dc:creator>
  <cp:lastModifiedBy>dsm1x</cp:lastModifiedBy>
  <cp:lastPrinted>2015-09-30T11:13:07Z</cp:lastPrinted>
  <dcterms:created xsi:type="dcterms:W3CDTF">2013-07-17T13:15:07Z</dcterms:created>
  <dcterms:modified xsi:type="dcterms:W3CDTF">2015-10-02T14:30:47Z</dcterms:modified>
</cp:coreProperties>
</file>