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5480" windowHeight="11595"/>
  </bookViews>
  <sheets>
    <sheet name="Final Figures 13-14" sheetId="4" r:id="rId1"/>
    <sheet name="Comments" sheetId="3" r:id="rId2"/>
    <sheet name="Early Statistics 2013-14" sheetId="5" state="hidden" r:id="rId3"/>
  </sheets>
  <definedNames>
    <definedName name="Control_FTE_Tol">'Final Figures 13-14'!$X$50</definedName>
    <definedName name="Control_Per_Tol">'Final Figures 13-14'!$X$51</definedName>
    <definedName name="Early_Stats">'Early Statistics 2013-14'!$A$42:$AR$71</definedName>
    <definedName name="HTML_CodePage" hidden="1">1252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Inst_Tables">'Early Statistics 2013-14'!$A$9:$D$30</definedName>
    <definedName name="Non_Control_FTE_Tol">'Final Figures 13-14'!$X$52</definedName>
    <definedName name="Non_Control_Per_Tol">'Final Figures 13-14'!$X$53</definedName>
    <definedName name="_xlnm.Print_Area" localSheetId="1">Comments!$A$1:$F$36</definedName>
    <definedName name="_xlnm.Print_Area" localSheetId="2">'Early Statistics 2013-14'!$A$38:$AR$71</definedName>
    <definedName name="_xlnm.Print_Area" localSheetId="0">'Final Figures 13-14'!$A$1:$T$45</definedName>
    <definedName name="_xlnm.Print_Titles" localSheetId="1">Comments!$1:$5</definedName>
    <definedName name="_xlnm.Print_Titles" localSheetId="2">'Early Statistics 2013-14'!$A:$B</definedName>
    <definedName name="RPG_FTE_Tol">'Final Figures 13-14'!$X$48</definedName>
    <definedName name="RPG_Per_Tol">'Final Figures 13-14'!$X$49</definedName>
    <definedName name="Warning1">'Final Figures 13-14'!$AD$48</definedName>
    <definedName name="Warning2_for_Control">'Final Figures 13-14'!$AD$50</definedName>
    <definedName name="Warning2_for_Non_Control">'Final Figures 13-14'!$AD$51</definedName>
    <definedName name="Warning2_for_RPG">'Final Figures 13-14'!$AD$49</definedName>
  </definedNames>
  <calcPr calcId="145621"/>
</workbook>
</file>

<file path=xl/calcChain.xml><?xml version="1.0" encoding="utf-8"?>
<calcChain xmlns="http://schemas.openxmlformats.org/spreadsheetml/2006/main">
  <c r="F39" i="4" l="1"/>
  <c r="C39" i="4"/>
  <c r="B39" i="4"/>
  <c r="D29" i="4"/>
  <c r="B22" i="4"/>
  <c r="F16" i="4"/>
  <c r="C16" i="4"/>
  <c r="B16" i="4"/>
  <c r="D11" i="4"/>
  <c r="B40" i="4" l="1"/>
  <c r="M11" i="4"/>
  <c r="R11" i="4" l="1"/>
  <c r="D15" i="4"/>
  <c r="D14" i="4"/>
  <c r="D16" i="4" s="1"/>
  <c r="D19" i="4" l="1"/>
  <c r="D20" i="4"/>
  <c r="D21" i="4"/>
  <c r="D26" i="4"/>
  <c r="D27" i="4"/>
  <c r="D28" i="4"/>
  <c r="M27" i="4" l="1"/>
  <c r="D2" i="5" l="1"/>
  <c r="B2" i="4" s="1"/>
  <c r="N26" i="4"/>
  <c r="M26" i="4"/>
  <c r="O26" i="4" l="1"/>
  <c r="N11" i="4"/>
  <c r="N14" i="4"/>
  <c r="N15" i="4"/>
  <c r="AA15" i="4" s="1"/>
  <c r="AB15" i="4" s="1"/>
  <c r="M19" i="4"/>
  <c r="M20" i="4"/>
  <c r="M21" i="4"/>
  <c r="N27" i="4"/>
  <c r="N28" i="4"/>
  <c r="S28" i="4" s="1"/>
  <c r="AC28" i="4" s="1"/>
  <c r="N29" i="4"/>
  <c r="S29" i="4" s="1"/>
  <c r="AC29" i="4" s="1"/>
  <c r="N31" i="4"/>
  <c r="AA31" i="4" s="1"/>
  <c r="AB31" i="4" s="1"/>
  <c r="N32" i="4"/>
  <c r="AA32" i="4" s="1"/>
  <c r="N33" i="4"/>
  <c r="AA33" i="4" s="1"/>
  <c r="AB33" i="4" s="1"/>
  <c r="N34" i="4"/>
  <c r="AA34" i="4" s="1"/>
  <c r="N35" i="4"/>
  <c r="S35" i="4" s="1"/>
  <c r="AC35" i="4" s="1"/>
  <c r="N37" i="4"/>
  <c r="S37" i="4" s="1"/>
  <c r="AC37" i="4" s="1"/>
  <c r="N38" i="4"/>
  <c r="S38" i="4" s="1"/>
  <c r="AC38" i="4" s="1"/>
  <c r="M14" i="4"/>
  <c r="M15" i="4"/>
  <c r="N19" i="4"/>
  <c r="N20" i="4"/>
  <c r="S20" i="4" s="1"/>
  <c r="N21" i="4"/>
  <c r="S21" i="4" s="1"/>
  <c r="AC21" i="4" s="1"/>
  <c r="M28" i="4"/>
  <c r="M29" i="4"/>
  <c r="O29" i="4" s="1"/>
  <c r="M31" i="4"/>
  <c r="M32" i="4"/>
  <c r="M33" i="4"/>
  <c r="M34" i="4"/>
  <c r="M35" i="4"/>
  <c r="M37" i="4"/>
  <c r="O37" i="4" s="1"/>
  <c r="M38" i="4"/>
  <c r="O38" i="4" s="1"/>
  <c r="V26" i="4"/>
  <c r="W26" i="4" s="1"/>
  <c r="B2" i="3"/>
  <c r="C22" i="4"/>
  <c r="C40" i="4" s="1"/>
  <c r="F22" i="4"/>
  <c r="F40" i="4" s="1"/>
  <c r="AA26" i="4"/>
  <c r="D31" i="4"/>
  <c r="D32" i="4"/>
  <c r="D33" i="4"/>
  <c r="D34" i="4"/>
  <c r="D35" i="4"/>
  <c r="D37" i="4"/>
  <c r="D38" i="4"/>
  <c r="R26" i="4"/>
  <c r="X26" i="4" s="1"/>
  <c r="R27" i="4"/>
  <c r="X27" i="4" s="1"/>
  <c r="D22" i="4"/>
  <c r="V27" i="4"/>
  <c r="W27" i="4" s="1"/>
  <c r="S26" i="4"/>
  <c r="AC26" i="4" s="1"/>
  <c r="AB26" i="4"/>
  <c r="AC20" i="4"/>
  <c r="S14" i="4"/>
  <c r="AC14" i="4" s="1"/>
  <c r="D39" i="4" l="1"/>
  <c r="D40" i="4" s="1"/>
  <c r="S15" i="4"/>
  <c r="AC15" i="4" s="1"/>
  <c r="AD15" i="4" s="1"/>
  <c r="R35" i="4"/>
  <c r="X35" i="4" s="1"/>
  <c r="O35" i="4"/>
  <c r="R33" i="4"/>
  <c r="X33" i="4" s="1"/>
  <c r="O33" i="4"/>
  <c r="V31" i="4"/>
  <c r="W31" i="4" s="1"/>
  <c r="O31" i="4"/>
  <c r="S19" i="4"/>
  <c r="AC19" i="4" s="1"/>
  <c r="K19" i="4" s="1"/>
  <c r="D14" i="3" s="1"/>
  <c r="N22" i="4"/>
  <c r="R21" i="4"/>
  <c r="X21" i="4" s="1"/>
  <c r="O21" i="4"/>
  <c r="R20" i="4"/>
  <c r="X20" i="4" s="1"/>
  <c r="O20" i="4"/>
  <c r="V19" i="4"/>
  <c r="W19" i="4" s="1"/>
  <c r="J19" i="4" s="1"/>
  <c r="B14" i="3" s="1"/>
  <c r="M22" i="4"/>
  <c r="O19" i="4"/>
  <c r="O22" i="4" s="1"/>
  <c r="AA14" i="4"/>
  <c r="N16" i="4"/>
  <c r="S11" i="4"/>
  <c r="O11" i="4"/>
  <c r="R34" i="4"/>
  <c r="X34" i="4" s="1"/>
  <c r="O34" i="4"/>
  <c r="V32" i="4"/>
  <c r="W32" i="4" s="1"/>
  <c r="Y32" i="4" s="1"/>
  <c r="O32" i="4"/>
  <c r="R28" i="4"/>
  <c r="X28" i="4" s="1"/>
  <c r="O28" i="4"/>
  <c r="R15" i="4"/>
  <c r="X15" i="4" s="1"/>
  <c r="O15" i="4"/>
  <c r="R14" i="4"/>
  <c r="X14" i="4" s="1"/>
  <c r="M16" i="4"/>
  <c r="O14" i="4"/>
  <c r="S27" i="4"/>
  <c r="AC27" i="4" s="1"/>
  <c r="K27" i="4" s="1"/>
  <c r="D22" i="3" s="1"/>
  <c r="O27" i="4"/>
  <c r="M39" i="4"/>
  <c r="N39" i="4"/>
  <c r="R19" i="4"/>
  <c r="X19" i="4" s="1"/>
  <c r="AB27" i="4"/>
  <c r="AD27" i="4" s="1"/>
  <c r="AA27" i="4"/>
  <c r="V21" i="4"/>
  <c r="W21" i="4" s="1"/>
  <c r="AB32" i="4"/>
  <c r="AA29" i="4"/>
  <c r="AB29" i="4" s="1"/>
  <c r="AD29" i="4" s="1"/>
  <c r="G29" i="4" s="1"/>
  <c r="AA35" i="4"/>
  <c r="AB35" i="4" s="1"/>
  <c r="AD35" i="4" s="1"/>
  <c r="G35" i="4" s="1"/>
  <c r="S32" i="4"/>
  <c r="AC32" i="4" s="1"/>
  <c r="AB34" i="4"/>
  <c r="V15" i="4"/>
  <c r="W15" i="4" s="1"/>
  <c r="Y15" i="4" s="1"/>
  <c r="V14" i="4"/>
  <c r="W14" i="4" s="1"/>
  <c r="S34" i="4"/>
  <c r="AC34" i="4" s="1"/>
  <c r="AA38" i="4"/>
  <c r="AB38" i="4" s="1"/>
  <c r="V33" i="4"/>
  <c r="R32" i="4"/>
  <c r="X32" i="4" s="1"/>
  <c r="R29" i="4"/>
  <c r="X29" i="4" s="1"/>
  <c r="V28" i="4"/>
  <c r="W28" i="4" s="1"/>
  <c r="AA19" i="4"/>
  <c r="AB19" i="4" s="1"/>
  <c r="V29" i="4"/>
  <c r="W29" i="4" s="1"/>
  <c r="R31" i="4"/>
  <c r="X31" i="4" s="1"/>
  <c r="J31" i="4" s="1"/>
  <c r="B26" i="3" s="1"/>
  <c r="R38" i="4"/>
  <c r="X38" i="4" s="1"/>
  <c r="W33" i="4"/>
  <c r="V35" i="4"/>
  <c r="W35" i="4" s="1"/>
  <c r="R37" i="4"/>
  <c r="X37" i="4" s="1"/>
  <c r="AD38" i="4"/>
  <c r="G38" i="4" s="1"/>
  <c r="V34" i="4"/>
  <c r="W34" i="4" s="1"/>
  <c r="V38" i="4"/>
  <c r="W38" i="4" s="1"/>
  <c r="J38" i="4" s="1"/>
  <c r="B33" i="3" s="1"/>
  <c r="AA28" i="4"/>
  <c r="AB28" i="4" s="1"/>
  <c r="K28" i="4" s="1"/>
  <c r="D23" i="3" s="1"/>
  <c r="V11" i="4"/>
  <c r="W11" i="4" s="1"/>
  <c r="AD26" i="4"/>
  <c r="H21" i="3" s="1"/>
  <c r="J27" i="4"/>
  <c r="B22" i="3" s="1"/>
  <c r="K35" i="4"/>
  <c r="D30" i="3" s="1"/>
  <c r="K38" i="4"/>
  <c r="D33" i="3" s="1"/>
  <c r="AA11" i="4"/>
  <c r="AB11" i="4" s="1"/>
  <c r="AC11" i="4"/>
  <c r="V37" i="4"/>
  <c r="W37" i="4" s="1"/>
  <c r="X11" i="4"/>
  <c r="K26" i="4"/>
  <c r="D21" i="3" s="1"/>
  <c r="Y27" i="4"/>
  <c r="S33" i="4"/>
  <c r="AC33" i="4" s="1"/>
  <c r="AD33" i="4" s="1"/>
  <c r="AA20" i="4"/>
  <c r="AB20" i="4" s="1"/>
  <c r="K20" i="4" s="1"/>
  <c r="D15" i="3" s="1"/>
  <c r="Y26" i="4"/>
  <c r="J26" i="4"/>
  <c r="B21" i="3" s="1"/>
  <c r="AA37" i="4"/>
  <c r="AB37" i="4" s="1"/>
  <c r="S31" i="4"/>
  <c r="AC31" i="4" s="1"/>
  <c r="K31" i="4" s="1"/>
  <c r="D26" i="3" s="1"/>
  <c r="AA21" i="4"/>
  <c r="AB21" i="4" s="1"/>
  <c r="AB14" i="4"/>
  <c r="V20" i="4"/>
  <c r="W20" i="4" s="1"/>
  <c r="K32" i="4" l="1"/>
  <c r="D27" i="3" s="1"/>
  <c r="AD32" i="4"/>
  <c r="G32" i="4" s="1"/>
  <c r="K29" i="4"/>
  <c r="D24" i="3" s="1"/>
  <c r="G27" i="4"/>
  <c r="H22" i="3"/>
  <c r="J21" i="4"/>
  <c r="B16" i="3" s="1"/>
  <c r="Y21" i="4"/>
  <c r="AD19" i="4"/>
  <c r="H14" i="3" s="1"/>
  <c r="Y19" i="4"/>
  <c r="G14" i="3" s="1"/>
  <c r="Y35" i="4"/>
  <c r="J33" i="4"/>
  <c r="B28" i="3" s="1"/>
  <c r="Y29" i="4"/>
  <c r="J28" i="4"/>
  <c r="B23" i="3" s="1"/>
  <c r="Y28" i="4"/>
  <c r="E35" i="4"/>
  <c r="H35" i="4" s="1"/>
  <c r="G30" i="3"/>
  <c r="J35" i="4"/>
  <c r="B30" i="3" s="1"/>
  <c r="Y33" i="4"/>
  <c r="E33" i="4" s="1"/>
  <c r="H33" i="4" s="1"/>
  <c r="G27" i="3"/>
  <c r="E32" i="4"/>
  <c r="H32" i="4" s="1"/>
  <c r="J32" i="4"/>
  <c r="B27" i="3" s="1"/>
  <c r="K15" i="4"/>
  <c r="D10" i="3" s="1"/>
  <c r="J15" i="4"/>
  <c r="B10" i="3" s="1"/>
  <c r="J14" i="4"/>
  <c r="B9" i="3" s="1"/>
  <c r="Y14" i="4"/>
  <c r="N40" i="4"/>
  <c r="O39" i="4"/>
  <c r="H33" i="3"/>
  <c r="O16" i="4"/>
  <c r="O40" i="4" s="1"/>
  <c r="M40" i="4"/>
  <c r="J29" i="4"/>
  <c r="B24" i="3" s="1"/>
  <c r="AD34" i="4"/>
  <c r="G34" i="4" s="1"/>
  <c r="Y37" i="4"/>
  <c r="E37" i="4" s="1"/>
  <c r="H37" i="4" s="1"/>
  <c r="K34" i="4"/>
  <c r="D29" i="3" s="1"/>
  <c r="Y31" i="4"/>
  <c r="G26" i="3" s="1"/>
  <c r="Y38" i="4"/>
  <c r="J37" i="4"/>
  <c r="B32" i="3" s="1"/>
  <c r="H30" i="3"/>
  <c r="Y11" i="4"/>
  <c r="G6" i="3" s="1"/>
  <c r="G26" i="4"/>
  <c r="AD28" i="4"/>
  <c r="AD31" i="4"/>
  <c r="H28" i="3"/>
  <c r="G33" i="4"/>
  <c r="K33" i="4"/>
  <c r="D28" i="3" s="1"/>
  <c r="H24" i="3"/>
  <c r="J34" i="4"/>
  <c r="B29" i="3" s="1"/>
  <c r="Y34" i="4"/>
  <c r="J11" i="4"/>
  <c r="B6" i="3" s="1"/>
  <c r="K11" i="4"/>
  <c r="D6" i="3" s="1"/>
  <c r="AD11" i="4"/>
  <c r="AD20" i="4"/>
  <c r="G20" i="4" s="1"/>
  <c r="G9" i="3"/>
  <c r="E14" i="4"/>
  <c r="H14" i="4" s="1"/>
  <c r="G21" i="3"/>
  <c r="E26" i="4"/>
  <c r="H26" i="4" s="1"/>
  <c r="G28" i="3"/>
  <c r="G22" i="3"/>
  <c r="E27" i="4"/>
  <c r="H27" i="4" s="1"/>
  <c r="G10" i="3"/>
  <c r="E15" i="4"/>
  <c r="H15" i="4" s="1"/>
  <c r="G16" i="3"/>
  <c r="E21" i="4"/>
  <c r="H21" i="4" s="1"/>
  <c r="G32" i="3"/>
  <c r="G24" i="3"/>
  <c r="E29" i="4"/>
  <c r="H29" i="4" s="1"/>
  <c r="H10" i="3"/>
  <c r="G15" i="4"/>
  <c r="AD14" i="4"/>
  <c r="K14" i="4"/>
  <c r="D9" i="3" s="1"/>
  <c r="K21" i="4"/>
  <c r="D16" i="3" s="1"/>
  <c r="AD21" i="4"/>
  <c r="AD37" i="4"/>
  <c r="K37" i="4"/>
  <c r="D32" i="3" s="1"/>
  <c r="J20" i="4"/>
  <c r="B15" i="3" s="1"/>
  <c r="Y20" i="4"/>
  <c r="H27" i="3" l="1"/>
  <c r="G19" i="4"/>
  <c r="E19" i="4"/>
  <c r="H19" i="4" s="1"/>
  <c r="E28" i="4"/>
  <c r="H28" i="4" s="1"/>
  <c r="G23" i="3"/>
  <c r="E31" i="4"/>
  <c r="H31" i="4" s="1"/>
  <c r="H29" i="3"/>
  <c r="H16" i="4"/>
  <c r="E38" i="4"/>
  <c r="H38" i="4" s="1"/>
  <c r="G33" i="3"/>
  <c r="E11" i="4"/>
  <c r="H11" i="4" s="1"/>
  <c r="H23" i="3"/>
  <c r="G28" i="4"/>
  <c r="H15" i="3"/>
  <c r="H26" i="3"/>
  <c r="G31" i="4"/>
  <c r="E34" i="4"/>
  <c r="H34" i="4" s="1"/>
  <c r="G29" i="3"/>
  <c r="G11" i="4"/>
  <c r="H6" i="3"/>
  <c r="H16" i="3"/>
  <c r="G21" i="4"/>
  <c r="G15" i="3"/>
  <c r="E20" i="4"/>
  <c r="H20" i="4" s="1"/>
  <c r="H32" i="3"/>
  <c r="G37" i="4"/>
  <c r="H9" i="3"/>
  <c r="G14" i="4"/>
  <c r="H22" i="4" l="1"/>
  <c r="H39" i="4"/>
  <c r="H40" i="4" l="1"/>
</calcChain>
</file>

<file path=xl/sharedStrings.xml><?xml version="1.0" encoding="utf-8"?>
<sst xmlns="http://schemas.openxmlformats.org/spreadsheetml/2006/main" count="376" uniqueCount="169">
  <si>
    <t>Full-time Checks</t>
  </si>
  <si>
    <t>Part-time Checks</t>
  </si>
  <si>
    <t>Part-time</t>
  </si>
  <si>
    <t>Total</t>
  </si>
  <si>
    <t>Part-time
(including
short
full-time)</t>
  </si>
  <si>
    <t>Institution:</t>
  </si>
  <si>
    <t>Enter</t>
  </si>
  <si>
    <t>Calculated</t>
  </si>
  <si>
    <t>Referenced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</si>
  <si>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</si>
  <si>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</si>
  <si>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</si>
  <si>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</si>
  <si>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</si>
  <si>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</si>
  <si>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</si>
  <si>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</si>
  <si>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</si>
  <si>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</si>
  <si>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</si>
  <si>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</si>
  <si>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</si>
  <si>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</si>
  <si>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</si>
  <si>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</si>
  <si>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</si>
  <si>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</si>
  <si>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Pre-clinical Medicine</t>
  </si>
  <si>
    <t>Pre-clinical Dentistry</t>
  </si>
  <si>
    <t>Education</t>
  </si>
  <si>
    <t>Research Postgraduate</t>
  </si>
  <si>
    <t>Tolerances</t>
  </si>
  <si>
    <t>Taught Postgraduate</t>
  </si>
  <si>
    <t>RPG FTE</t>
  </si>
  <si>
    <t>Taught PG: UG fees</t>
  </si>
  <si>
    <t>RPG Percentage</t>
  </si>
  <si>
    <t>Undergraduate</t>
  </si>
  <si>
    <t>Aberdeen, University of</t>
  </si>
  <si>
    <t>Warning messages</t>
  </si>
  <si>
    <t>Non-zero FTE in only one of Early Statistics or Final Figures</t>
  </si>
  <si>
    <t>Warning 2 for RPG</t>
  </si>
  <si>
    <t>At least 10 FTE and 5% difference between Final Figures and Early Statistics</t>
  </si>
  <si>
    <t>Flags for
comments request
(warnings on
FTE sheet)</t>
  </si>
  <si>
    <t>Full-time and sandwich (excluding short full-time) FTE</t>
  </si>
  <si>
    <t>Part-time (including short full-time) FTE</t>
  </si>
  <si>
    <t>Full-time</t>
  </si>
  <si>
    <t>Clinical Medicine</t>
  </si>
  <si>
    <t>Clinical Dentistry</t>
  </si>
  <si>
    <t>Students eligible for funding in all subject areas and rest of UK students not eligible for funding in controlled subject areas</t>
  </si>
  <si>
    <t>FTE</t>
  </si>
  <si>
    <t>Controlled Subject Areas</t>
  </si>
  <si>
    <t>Nursing and Midwifery</t>
  </si>
  <si>
    <t>Non-Controlled Subject Areas</t>
  </si>
  <si>
    <t>PGCE / PGDE Primary</t>
  </si>
  <si>
    <t>PGCE / PGDE Secondary</t>
  </si>
  <si>
    <t>Medicine and Dentistry</t>
  </si>
  <si>
    <t>BEd Primary</t>
  </si>
  <si>
    <t>BEd Music</t>
  </si>
  <si>
    <t>BEd Physical Education</t>
  </si>
  <si>
    <t>BEd Technology</t>
  </si>
  <si>
    <t>STEM subject areas</t>
  </si>
  <si>
    <t>Other subject areas</t>
  </si>
  <si>
    <t>All Levels</t>
  </si>
  <si>
    <t xml:space="preserve">One and
only
one of
either
ES 
and
FF 
is zero </t>
  </si>
  <si>
    <t xml:space="preserve">Flags
warning
(for
warning
messages
and
cond-
itional
format) </t>
  </si>
  <si>
    <t xml:space="preserve">One and
only
one of
either
ES 
and
FF 
is 0 and
difference at
least 5 FTE </t>
  </si>
  <si>
    <t>Other</t>
  </si>
  <si>
    <t>(19)</t>
  </si>
  <si>
    <t>(20)</t>
  </si>
  <si>
    <t>Level of Study / Subject Area</t>
  </si>
  <si>
    <t>Full-time and sandwich FTE
(excluding short full-time)</t>
  </si>
  <si>
    <t>Part-time FTE
(including short full-time)</t>
  </si>
  <si>
    <t>Scottish Funding Council</t>
  </si>
  <si>
    <t>Full-time and sandwich
(excluding short full-time)</t>
  </si>
  <si>
    <t>Continuing
Rest of UK
(*)</t>
  </si>
  <si>
    <t>Full-time
and
sandwich</t>
  </si>
  <si>
    <t>Students Eligible for Funding</t>
  </si>
  <si>
    <t>Percentage Change
from Early Statistics
to Final Figures</t>
  </si>
  <si>
    <t>Control FTE</t>
  </si>
  <si>
    <t>Control Percentage</t>
  </si>
  <si>
    <t>Non-control FTE</t>
  </si>
  <si>
    <t>Non-control Percentage</t>
  </si>
  <si>
    <t>Warning 1 One Non-zero FTE</t>
  </si>
  <si>
    <t>At least 10 FTE and 10% difference between Final Figures and Early Statistics</t>
  </si>
  <si>
    <t>At least 20 FTE and 5% difference between Final Figures and Early Statistics</t>
  </si>
  <si>
    <t>Warning 2 for Control</t>
  </si>
  <si>
    <t>Warning 2 for Non-control Non-RPG</t>
  </si>
  <si>
    <t>Both ES 
and FF 
are non-zero,
with different
combinations
of tolerances
for FTE and
percentage
differences
for RPG /
Control /
Non-control</t>
  </si>
  <si>
    <t>Comments on Full-time Equivalent (FTE) data warnings: Enter explanation of material differences in cells with a white background in table below</t>
  </si>
  <si>
    <t>Automatic warning message</t>
  </si>
  <si>
    <t>Comment on automatic warning message</t>
  </si>
  <si>
    <t>Warning Messages</t>
  </si>
  <si>
    <t>Only
one of
either
ES and
FF is
zero</t>
  </si>
  <si>
    <t xml:space="preserve">Only
one of
either
ES and
FF is 0
and
difference
at least
5 FTE </t>
  </si>
  <si>
    <t>Institution selected</t>
  </si>
  <si>
    <t>Col</t>
  </si>
  <si>
    <t>Early Statistics Table
Column Number</t>
  </si>
  <si>
    <t>Abertay Dundee, University of</t>
  </si>
  <si>
    <t>Dundee, University of</t>
  </si>
  <si>
    <t>Edinburgh Napier University</t>
  </si>
  <si>
    <t>Edinburgh, University of</t>
  </si>
  <si>
    <t>Glasgow Caledonian University</t>
  </si>
  <si>
    <t>Glasgow School of Art</t>
  </si>
  <si>
    <t>Glasgow, University of</t>
  </si>
  <si>
    <t>Heriot-Watt University</t>
  </si>
  <si>
    <t>Highlands and Islands, University of the</t>
  </si>
  <si>
    <t>Open University in Scotland</t>
  </si>
  <si>
    <t>Queen Margaret University, Edinburgh</t>
  </si>
  <si>
    <t>Robert Gordon University</t>
  </si>
  <si>
    <t>Royal Conservatoire of Scotland</t>
  </si>
  <si>
    <t>St Andrews, University of</t>
  </si>
  <si>
    <t>Stirling, University of</t>
  </si>
  <si>
    <t>Strathclyde, University of</t>
  </si>
  <si>
    <t>West of Scotland, University of the</t>
  </si>
  <si>
    <t>Open University in Scotland (completions)</t>
  </si>
  <si>
    <t>Aberdeen,
University of</t>
  </si>
  <si>
    <t>Abertay Dundee,
University of</t>
  </si>
  <si>
    <t>Dundee,
University of</t>
  </si>
  <si>
    <t>Edinburgh Napier
University</t>
  </si>
  <si>
    <t>Edinburgh,
University of</t>
  </si>
  <si>
    <t>Glasgow Caledonian
University</t>
  </si>
  <si>
    <t>Heriot-Watt
University</t>
  </si>
  <si>
    <t>Highlands and Islands,
University of the</t>
  </si>
  <si>
    <t>Open University
in Scotland
(Enrolments)</t>
  </si>
  <si>
    <t>Queen Margaret
University, Edinburgh</t>
  </si>
  <si>
    <t>Robert Gordon
University</t>
  </si>
  <si>
    <t>Royal Conservatoire
of Scotland</t>
  </si>
  <si>
    <t>St Andrews,
University of</t>
  </si>
  <si>
    <t>Stirling,
University of</t>
  </si>
  <si>
    <t>Strathclyde,
University of</t>
  </si>
  <si>
    <t>West of Scotland,
University of the</t>
  </si>
  <si>
    <t>Open University
in Scotland
(Completions)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</si>
  <si>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</si>
  <si>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</si>
  <si>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</si>
  <si>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</si>
  <si>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</si>
  <si>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</si>
  <si>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</si>
  <si>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</si>
  <si>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</si>
  <si>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</si>
  <si>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</si>
  <si>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</si>
  <si>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</si>
  <si>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</si>
  <si>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</si>
  <si>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</si>
  <si>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</si>
  <si>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</si>
  <si>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</si>
  <si>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</si>
  <si>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Check total</t>
  </si>
  <si>
    <t>Early Statistics Table Column Number Look Ups</t>
  </si>
  <si>
    <t>(41)</t>
  </si>
  <si>
    <t>(42)</t>
  </si>
  <si>
    <t>Final Figures Return 2013-14</t>
  </si>
  <si>
    <t>Early Statistics 2013-14</t>
  </si>
  <si>
    <t>Look up
for
Early
Statistics
for
2013-14</t>
  </si>
  <si>
    <t>SRUC</t>
  </si>
  <si>
    <r>
      <t xml:space="preserve">Level of Study / </t>
    </r>
    <r>
      <rPr>
        <b/>
        <sz val="11"/>
        <color indexed="56"/>
        <rFont val="Calibri"/>
        <family val="2"/>
      </rPr>
      <t>Subject Areas</t>
    </r>
  </si>
  <si>
    <t>(*) 'Continuing rest of UK' students are students who are eligible for funding because they started their courses prior to 2013-14, but who would not have been eligible for funding if they had started in 2013-14 because they would have been paying the deregulated tuition fees introduced for rest of UK students.</t>
  </si>
  <si>
    <t xml:space="preserve">     Paragraphs 39 to 44 of the ES Notes of Guidance provide further information on 'continuing rest of UK' students.</t>
  </si>
  <si>
    <t>You must make your return by, or preferably before, Tuesday 30 September 2014</t>
  </si>
  <si>
    <t>Final Figures 2013-14</t>
  </si>
  <si>
    <r>
      <t xml:space="preserve">Completed spreadsheet should be emailed to Ross McCleary, email: rmccleary@sfc.ac.uk, by </t>
    </r>
    <r>
      <rPr>
        <b/>
        <sz val="11"/>
        <rFont val="Calibri"/>
        <family val="2"/>
      </rPr>
      <t>Tuesday 30th September 2014</t>
    </r>
    <r>
      <rPr>
        <sz val="11"/>
        <rFont val="Calibri"/>
        <family val="2"/>
      </rPr>
      <t>.</t>
    </r>
  </si>
  <si>
    <t>Send the completed return by e-mail to Ross McCleary, Funding Policy/Analysis Officer, email:  rmccleary@sfc.ac.uk</t>
  </si>
  <si>
    <t xml:space="preserve">There was one plan (subject) which had an increase of students throughout the year. We should have included a forecast for this. </t>
  </si>
  <si>
    <t xml:space="preserve">There were 3 plans (subjects) that had an increase in student numbers. We should have included a forecast for this.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</si>
</sst>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#,##0.0\ \ \ ;\-#,##0.0\ \ \ ;"/>
    <numFmt numFmtId="165" formatCode="0.0%\ \ "/>
    <numFmt numFmtId="166" formatCode="_(* #,##0.00_);_(* \(#,##0.00\);_(* &quot;-&quot;??_);_(@_)"/>
    <numFmt numFmtId="167" formatCode="#,##0\ "/>
    <numFmt numFmtId="168" formatCode="#,##0.0\ \ ;\-#,##0.0\ \ ;0.0\ \ "/>
    <numFmt numFmtId="169" formatCode="#,##0.00_ ;\-#,##0.00\ "/>
    <numFmt numFmtId="170" formatCode="#,##0;\-#,##0;\-"/>
    <numFmt numFmtId="171" formatCode="#,##0\ \ ;\-#,##0\ \ ;\-\ \ "/>
    <numFmt numFmtId="172" formatCode="#,##0\ \ ;\-#,##0\ \ ;\ \ \ "/>
    <numFmt numFmtId="173" formatCode="0\ \ "/>
    <numFmt numFmtId="174" formatCode="#,##0\ \ ;\-#,##0\ \ ;\ \ "/>
    <numFmt numFmtId="175" formatCode="#,##0.0\ \ ;\-#,##0.0\ \ ;\-\ \ "/>
  </numFmts>
  <fonts count="19">
    <font>
      <sz val="10"/>
      <name val="Arial"/>
    </font>
    <font>
      <sz val="10"/>
      <name val="Arial MT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1"/>
      <color indexed="18"/>
      <name val="Calibri"/>
      <family val="2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sz val="11"/>
      <color indexed="22"/>
      <name val="Calibri"/>
      <family val="2"/>
    </font>
    <font>
      <u/>
      <sz val="11"/>
      <name val="Calibri"/>
      <family val="2"/>
    </font>
    <font>
      <b/>
      <sz val="11"/>
      <color indexed="20"/>
      <name val="Calibri"/>
      <family val="2"/>
    </font>
    <font>
      <sz val="11"/>
      <color indexed="2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indexed="26"/>
      <name val="Calibri"/>
      <family val="2"/>
    </font>
    <font>
      <sz val="11"/>
      <color indexed="1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43"/>
      </patternFill>
    </fill>
    <fill>
      <patternFill patternType="mediumGray">
        <fgColor indexed="47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3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</cellStyleXfs>
  <cellXfs count="590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protection hidden="1"/>
    </xf>
    <xf numFmtId="0" fontId="6" fillId="0" borderId="0" xfId="0" applyFont="1" applyFill="1" applyProtection="1">
      <protection hidden="1"/>
    </xf>
    <xf numFmtId="164" fontId="5" fillId="0" borderId="0" xfId="0" applyNumberFormat="1" applyFont="1" applyFill="1" applyAlignment="1" applyProtection="1">
      <alignment horizontal="center" vertical="top"/>
      <protection hidden="1"/>
    </xf>
    <xf numFmtId="164" fontId="5" fillId="0" borderId="0" xfId="0" applyNumberFormat="1" applyFont="1" applyFill="1" applyAlignment="1" applyProtection="1">
      <alignment horizontal="center" vertical="top" wrapText="1"/>
      <protection hidden="1"/>
    </xf>
    <xf numFmtId="0" fontId="6" fillId="0" borderId="0" xfId="8" applyFont="1" applyFill="1" applyBorder="1" applyProtection="1">
      <protection hidden="1"/>
    </xf>
    <xf numFmtId="170" fontId="6" fillId="0" borderId="0" xfId="0" applyNumberFormat="1" applyFont="1" applyFill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8" applyFont="1" applyFill="1" applyBorder="1" applyAlignment="1" applyProtection="1">
      <alignment horizontal="center"/>
      <protection hidden="1"/>
    </xf>
    <xf numFmtId="0" fontId="6" fillId="0" borderId="0" xfId="0" applyNumberFormat="1" applyFont="1" applyFill="1" applyBorder="1" applyAlignment="1"/>
    <xf numFmtId="0" fontId="6" fillId="0" borderId="0" xfId="8" applyNumberFormat="1" applyFont="1" applyFill="1" applyBorder="1" applyAlignment="1" applyProtection="1">
      <protection hidden="1"/>
    </xf>
    <xf numFmtId="0" fontId="6" fillId="0" borderId="0" xfId="0" applyNumberFormat="1" applyFont="1" applyFill="1" applyBorder="1" applyAlignment="1" applyProtection="1">
      <protection hidden="1"/>
    </xf>
    <xf numFmtId="0" fontId="6" fillId="0" borderId="73" xfId="0" applyFont="1" applyBorder="1"/>
    <xf numFmtId="0" fontId="6" fillId="0" borderId="17" xfId="0" applyFont="1" applyBorder="1"/>
    <xf numFmtId="0" fontId="6" fillId="0" borderId="79" xfId="0" applyFont="1" applyBorder="1"/>
    <xf numFmtId="0" fontId="6" fillId="0" borderId="3" xfId="0" applyFont="1" applyBorder="1"/>
    <xf numFmtId="0" fontId="5" fillId="0" borderId="4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4" xfId="0" applyNumberFormat="1" applyFont="1" applyFill="1" applyBorder="1" applyAlignment="1" applyProtection="1">
      <protection hidden="1"/>
    </xf>
    <xf numFmtId="171" fontId="6" fillId="0" borderId="9" xfId="0" applyNumberFormat="1" applyFont="1" applyBorder="1" applyAlignment="1">
      <alignment vertical="center"/>
    </xf>
    <xf numFmtId="0" fontId="6" fillId="0" borderId="71" xfId="0" applyFont="1" applyFill="1" applyBorder="1" applyAlignment="1">
      <alignment horizontal="left" vertical="center" indent="1"/>
    </xf>
    <xf numFmtId="172" fontId="6" fillId="0" borderId="1" xfId="0" applyNumberFormat="1" applyFont="1" applyFill="1" applyBorder="1" applyAlignment="1" applyProtection="1">
      <alignment vertical="center"/>
      <protection hidden="1"/>
    </xf>
    <xf numFmtId="172" fontId="6" fillId="0" borderId="27" xfId="0" applyNumberFormat="1" applyFont="1" applyFill="1" applyBorder="1" applyAlignment="1" applyProtection="1">
      <alignment vertical="center"/>
      <protection hidden="1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9" applyNumberFormat="1" applyFont="1" applyBorder="1" applyAlignment="1" applyProtection="1">
      <alignment horizontal="left" vertical="center" indent="1"/>
    </xf>
    <xf numFmtId="173" fontId="6" fillId="0" borderId="41" xfId="0" applyNumberFormat="1" applyFont="1" applyBorder="1" applyAlignment="1">
      <alignment vertical="center"/>
    </xf>
    <xf numFmtId="0" fontId="6" fillId="0" borderId="74" xfId="0" applyFont="1" applyFill="1" applyBorder="1" applyAlignment="1">
      <alignment horizontal="left" vertical="center" indent="1"/>
    </xf>
    <xf numFmtId="172" fontId="6" fillId="0" borderId="74" xfId="0" applyNumberFormat="1" applyFont="1" applyFill="1" applyBorder="1" applyAlignment="1" applyProtection="1">
      <alignment vertical="center"/>
      <protection hidden="1"/>
    </xf>
    <xf numFmtId="172" fontId="6" fillId="0" borderId="56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6" fillId="0" borderId="78" xfId="0" applyFont="1" applyBorder="1"/>
    <xf numFmtId="0" fontId="6" fillId="0" borderId="9" xfId="0" applyFont="1" applyBorder="1"/>
    <xf numFmtId="0" fontId="5" fillId="0" borderId="1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/>
    <xf numFmtId="0" fontId="5" fillId="0" borderId="1" xfId="0" applyFont="1" applyBorder="1" applyAlignment="1">
      <alignment horizontal="left" vertical="top" indent="1"/>
    </xf>
    <xf numFmtId="0" fontId="5" fillId="0" borderId="4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79" xfId="0" applyFont="1" applyBorder="1" applyAlignment="1"/>
    <xf numFmtId="0" fontId="5" fillId="0" borderId="0" xfId="0" quotePrefix="1" applyFont="1" applyBorder="1" applyAlignment="1">
      <alignment horizontal="center" vertical="center"/>
    </xf>
    <xf numFmtId="0" fontId="5" fillId="0" borderId="44" xfId="9" quotePrefix="1" applyFont="1" applyBorder="1" applyAlignment="1">
      <alignment horizontal="center" vertical="center"/>
    </xf>
    <xf numFmtId="0" fontId="5" fillId="0" borderId="45" xfId="9" quotePrefix="1" applyFont="1" applyBorder="1" applyAlignment="1">
      <alignment horizontal="center" vertical="center"/>
    </xf>
    <xf numFmtId="0" fontId="5" fillId="0" borderId="4" xfId="9" quotePrefix="1" applyFont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3" xfId="9" quotePrefix="1" applyFont="1" applyBorder="1" applyAlignment="1">
      <alignment horizontal="center" vertical="center"/>
    </xf>
    <xf numFmtId="0" fontId="5" fillId="0" borderId="2" xfId="9" quotePrefix="1" applyFont="1" applyBorder="1" applyAlignment="1">
      <alignment horizontal="center" vertical="center"/>
    </xf>
    <xf numFmtId="0" fontId="5" fillId="0" borderId="79" xfId="9" quotePrefix="1" applyFont="1" applyBorder="1" applyAlignment="1">
      <alignment horizontal="center" vertical="center"/>
    </xf>
    <xf numFmtId="0" fontId="5" fillId="0" borderId="26" xfId="9" quotePrefix="1" applyFont="1" applyBorder="1" applyAlignment="1">
      <alignment horizontal="center" vertical="center"/>
    </xf>
    <xf numFmtId="174" fontId="6" fillId="0" borderId="9" xfId="0" applyNumberFormat="1" applyFont="1" applyBorder="1"/>
    <xf numFmtId="0" fontId="5" fillId="0" borderId="71" xfId="4" applyFont="1" applyFill="1" applyBorder="1" applyAlignment="1" applyProtection="1">
      <alignment horizontal="left" indent="1"/>
      <protection hidden="1"/>
    </xf>
    <xf numFmtId="175" fontId="6" fillId="0" borderId="72" xfId="4" applyNumberFormat="1" applyFont="1" applyFill="1" applyBorder="1" applyAlignment="1" applyProtection="1">
      <protection hidden="1"/>
    </xf>
    <xf numFmtId="175" fontId="6" fillId="0" borderId="7" xfId="4" applyNumberFormat="1" applyFont="1" applyFill="1" applyBorder="1" applyAlignment="1" applyProtection="1">
      <protection hidden="1"/>
    </xf>
    <xf numFmtId="175" fontId="6" fillId="0" borderId="71" xfId="4" applyNumberFormat="1" applyFont="1" applyFill="1" applyBorder="1" applyAlignment="1" applyProtection="1">
      <protection hidden="1"/>
    </xf>
    <xf numFmtId="175" fontId="5" fillId="0" borderId="72" xfId="0" applyNumberFormat="1" applyFont="1" applyBorder="1"/>
    <xf numFmtId="175" fontId="5" fillId="0" borderId="7" xfId="0" applyNumberFormat="1" applyFont="1" applyBorder="1"/>
    <xf numFmtId="175" fontId="6" fillId="0" borderId="76" xfId="4" applyNumberFormat="1" applyFont="1" applyFill="1" applyBorder="1" applyAlignment="1" applyProtection="1">
      <protection hidden="1"/>
    </xf>
    <xf numFmtId="175" fontId="6" fillId="0" borderId="69" xfId="4" applyNumberFormat="1" applyFont="1" applyFill="1" applyBorder="1" applyAlignment="1" applyProtection="1">
      <protection hidden="1"/>
    </xf>
    <xf numFmtId="0" fontId="5" fillId="0" borderId="1" xfId="4" applyFont="1" applyFill="1" applyBorder="1" applyAlignment="1" applyProtection="1">
      <alignment horizontal="left" vertical="center" indent="1"/>
      <protection hidden="1"/>
    </xf>
    <xf numFmtId="175" fontId="6" fillId="0" borderId="44" xfId="4" applyNumberFormat="1" applyFont="1" applyFill="1" applyBorder="1" applyProtection="1">
      <protection hidden="1"/>
    </xf>
    <xf numFmtId="175" fontId="6" fillId="0" borderId="0" xfId="4" applyNumberFormat="1" applyFont="1" applyFill="1" applyBorder="1" applyProtection="1">
      <protection hidden="1"/>
    </xf>
    <xf numFmtId="175" fontId="6" fillId="0" borderId="1" xfId="4" applyNumberFormat="1" applyFont="1" applyFill="1" applyBorder="1" applyProtection="1">
      <protection hidden="1"/>
    </xf>
    <xf numFmtId="175" fontId="6" fillId="0" borderId="44" xfId="0" applyNumberFormat="1" applyFont="1" applyBorder="1"/>
    <xf numFmtId="175" fontId="6" fillId="0" borderId="0" xfId="0" applyNumberFormat="1" applyFont="1" applyBorder="1"/>
    <xf numFmtId="175" fontId="6" fillId="0" borderId="9" xfId="4" applyNumberFormat="1" applyFont="1" applyFill="1" applyBorder="1" applyProtection="1">
      <protection hidden="1"/>
    </xf>
    <xf numFmtId="175" fontId="6" fillId="0" borderId="11" xfId="4" applyNumberFormat="1" applyFont="1" applyFill="1" applyBorder="1" applyProtection="1">
      <protection hidden="1"/>
    </xf>
    <xf numFmtId="0" fontId="5" fillId="0" borderId="1" xfId="4" applyFont="1" applyFill="1" applyBorder="1" applyAlignment="1" applyProtection="1">
      <alignment horizontal="left" vertical="center" indent="3"/>
      <protection hidden="1"/>
    </xf>
    <xf numFmtId="174" fontId="6" fillId="0" borderId="9" xfId="0" applyNumberFormat="1" applyFont="1" applyBorder="1" applyAlignment="1">
      <alignment vertical="center"/>
    </xf>
    <xf numFmtId="0" fontId="6" fillId="0" borderId="1" xfId="4" applyFont="1" applyFill="1" applyBorder="1" applyAlignment="1" applyProtection="1">
      <alignment horizontal="left" vertical="center" indent="4"/>
      <protection hidden="1"/>
    </xf>
    <xf numFmtId="175" fontId="6" fillId="0" borderId="44" xfId="4" applyNumberFormat="1" applyFont="1" applyFill="1" applyBorder="1" applyAlignment="1" applyProtection="1">
      <alignment vertical="center"/>
      <protection hidden="1"/>
    </xf>
    <xf numFmtId="175" fontId="6" fillId="0" borderId="0" xfId="4" applyNumberFormat="1" applyFont="1" applyFill="1" applyBorder="1" applyAlignment="1" applyProtection="1">
      <alignment vertical="center"/>
      <protection hidden="1"/>
    </xf>
    <xf numFmtId="175" fontId="6" fillId="0" borderId="1" xfId="4" applyNumberFormat="1" applyFont="1" applyFill="1" applyBorder="1" applyAlignment="1" applyProtection="1">
      <alignment vertical="center"/>
      <protection hidden="1"/>
    </xf>
    <xf numFmtId="175" fontId="5" fillId="0" borderId="44" xfId="0" applyNumberFormat="1" applyFont="1" applyBorder="1" applyAlignment="1">
      <alignment vertical="center"/>
    </xf>
    <xf numFmtId="175" fontId="5" fillId="0" borderId="0" xfId="0" applyNumberFormat="1" applyFont="1" applyBorder="1" applyAlignment="1">
      <alignment vertical="center"/>
    </xf>
    <xf numFmtId="175" fontId="6" fillId="0" borderId="9" xfId="4" applyNumberFormat="1" applyFont="1" applyFill="1" applyBorder="1" applyAlignment="1" applyProtection="1">
      <alignment vertical="center"/>
      <protection hidden="1"/>
    </xf>
    <xf numFmtId="175" fontId="6" fillId="0" borderId="11" xfId="4" applyNumberFormat="1" applyFont="1" applyFill="1" applyBorder="1" applyAlignment="1" applyProtection="1">
      <alignment vertical="center"/>
      <protection hidden="1"/>
    </xf>
    <xf numFmtId="175" fontId="5" fillId="0" borderId="44" xfId="4" applyNumberFormat="1" applyFont="1" applyFill="1" applyBorder="1" applyAlignment="1" applyProtection="1">
      <alignment vertical="center"/>
      <protection hidden="1"/>
    </xf>
    <xf numFmtId="175" fontId="5" fillId="0" borderId="0" xfId="4" applyNumberFormat="1" applyFont="1" applyFill="1" applyBorder="1" applyAlignment="1" applyProtection="1">
      <alignment vertical="center"/>
      <protection hidden="1"/>
    </xf>
    <xf numFmtId="175" fontId="5" fillId="0" borderId="1" xfId="4" applyNumberFormat="1" applyFont="1" applyFill="1" applyBorder="1" applyAlignment="1" applyProtection="1">
      <alignment vertical="center"/>
      <protection hidden="1"/>
    </xf>
    <xf numFmtId="175" fontId="5" fillId="0" borderId="44" xfId="0" applyNumberFormat="1" applyFont="1" applyBorder="1"/>
    <xf numFmtId="175" fontId="5" fillId="0" borderId="0" xfId="0" applyNumberFormat="1" applyFont="1" applyBorder="1"/>
    <xf numFmtId="175" fontId="5" fillId="0" borderId="9" xfId="4" applyNumberFormat="1" applyFont="1" applyFill="1" applyBorder="1" applyAlignment="1" applyProtection="1">
      <alignment vertical="center"/>
      <protection hidden="1"/>
    </xf>
    <xf numFmtId="175" fontId="5" fillId="0" borderId="11" xfId="4" applyNumberFormat="1" applyFont="1" applyFill="1" applyBorder="1" applyAlignment="1" applyProtection="1">
      <alignment vertical="center"/>
      <protection hidden="1"/>
    </xf>
    <xf numFmtId="0" fontId="6" fillId="0" borderId="1" xfId="4" applyFont="1" applyFill="1" applyBorder="1" applyAlignment="1" applyProtection="1">
      <alignment horizontal="left" vertical="center" indent="5"/>
      <protection hidden="1"/>
    </xf>
    <xf numFmtId="172" fontId="6" fillId="0" borderId="41" xfId="0" applyNumberFormat="1" applyFont="1" applyBorder="1" applyAlignment="1">
      <alignment vertical="center"/>
    </xf>
    <xf numFmtId="0" fontId="5" fillId="0" borderId="74" xfId="0" applyFont="1" applyBorder="1" applyAlignment="1">
      <alignment horizontal="left" vertical="center" indent="1"/>
    </xf>
    <xf numFmtId="175" fontId="5" fillId="0" borderId="50" xfId="4" applyNumberFormat="1" applyFont="1" applyFill="1" applyBorder="1" applyAlignment="1" applyProtection="1">
      <alignment vertical="center"/>
      <protection hidden="1"/>
    </xf>
    <xf numFmtId="175" fontId="5" fillId="0" borderId="51" xfId="4" applyNumberFormat="1" applyFont="1" applyFill="1" applyBorder="1" applyAlignment="1" applyProtection="1">
      <alignment vertical="center"/>
      <protection hidden="1"/>
    </xf>
    <xf numFmtId="175" fontId="5" fillId="0" borderId="74" xfId="4" applyNumberFormat="1" applyFont="1" applyFill="1" applyBorder="1" applyAlignment="1" applyProtection="1">
      <alignment vertical="center"/>
      <protection hidden="1"/>
    </xf>
    <xf numFmtId="175" fontId="5" fillId="0" borderId="41" xfId="4" applyNumberFormat="1" applyFont="1" applyFill="1" applyBorder="1" applyAlignment="1" applyProtection="1">
      <alignment vertical="center"/>
      <protection hidden="1"/>
    </xf>
    <xf numFmtId="175" fontId="5" fillId="0" borderId="42" xfId="4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>
      <alignment horizontal="left" indent="1"/>
    </xf>
    <xf numFmtId="0" fontId="5" fillId="4" borderId="72" xfId="0" applyNumberFormat="1" applyFont="1" applyFill="1" applyBorder="1" applyAlignment="1" applyProtection="1">
      <alignment vertical="center"/>
      <protection hidden="1"/>
    </xf>
    <xf numFmtId="0" fontId="5" fillId="4" borderId="7" xfId="0" applyNumberFormat="1" applyFont="1" applyFill="1" applyBorder="1" applyAlignment="1" applyProtection="1">
      <alignment vertical="center"/>
      <protection hidden="1"/>
    </xf>
    <xf numFmtId="0" fontId="5" fillId="4" borderId="7" xfId="0" applyNumberFormat="1" applyFont="1" applyFill="1" applyBorder="1" applyAlignment="1" applyProtection="1">
      <protection hidden="1"/>
    </xf>
    <xf numFmtId="164" fontId="6" fillId="13" borderId="0" xfId="0" applyNumberFormat="1" applyFont="1" applyFill="1" applyProtection="1">
      <protection hidden="1"/>
    </xf>
    <xf numFmtId="0" fontId="6" fillId="13" borderId="0" xfId="0" applyFont="1" applyFill="1" applyProtection="1">
      <protection hidden="1"/>
    </xf>
    <xf numFmtId="0" fontId="6" fillId="19" borderId="0" xfId="0" applyNumberFormat="1" applyFont="1" applyFill="1" applyAlignment="1" applyProtection="1">
      <alignment horizontal="center"/>
      <protection hidden="1"/>
    </xf>
    <xf numFmtId="0" fontId="6" fillId="19" borderId="0" xfId="0" applyFont="1" applyFill="1" applyProtection="1">
      <protection hidden="1"/>
    </xf>
    <xf numFmtId="0" fontId="5" fillId="14" borderId="44" xfId="0" applyFont="1" applyFill="1" applyBorder="1" applyAlignment="1" applyProtection="1">
      <alignment vertical="center" shrinkToFit="1"/>
      <protection hidden="1"/>
    </xf>
    <xf numFmtId="0" fontId="5" fillId="15" borderId="12" xfId="0" applyFont="1" applyFill="1" applyBorder="1" applyAlignment="1" applyProtection="1">
      <alignment horizontal="left" vertical="center" indent="1" shrinkToFit="1"/>
      <protection hidden="1"/>
    </xf>
    <xf numFmtId="0" fontId="6" fillId="2" borderId="0" xfId="0" applyNumberFormat="1" applyFont="1" applyFill="1" applyBorder="1" applyAlignment="1" applyProtection="1"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6" fillId="19" borderId="0" xfId="0" applyFont="1" applyFill="1" applyAlignment="1" applyProtection="1">
      <alignment vertical="top"/>
      <protection hidden="1"/>
    </xf>
    <xf numFmtId="0" fontId="6" fillId="13" borderId="44" xfId="0" applyFont="1" applyFill="1" applyBorder="1" applyAlignment="1">
      <alignment vertical="center"/>
    </xf>
    <xf numFmtId="0" fontId="5" fillId="2" borderId="0" xfId="0" applyNumberFormat="1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protection hidden="1"/>
    </xf>
    <xf numFmtId="0" fontId="6" fillId="19" borderId="0" xfId="0" applyFont="1" applyFill="1" applyAlignment="1" applyProtection="1">
      <protection hidden="1"/>
    </xf>
    <xf numFmtId="0" fontId="6" fillId="2" borderId="0" xfId="0" applyFont="1" applyFill="1" applyProtection="1">
      <protection hidden="1"/>
    </xf>
    <xf numFmtId="164" fontId="5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8" xfId="4" applyFont="1" applyFill="1" applyBorder="1" applyAlignment="1" applyProtection="1">
      <alignment horizontal="left" vertical="center" indent="1"/>
      <protection hidden="1"/>
    </xf>
    <xf numFmtId="0" fontId="9" fillId="11" borderId="71" xfId="0" applyFont="1" applyFill="1" applyBorder="1" applyAlignment="1" applyProtection="1">
      <alignment horizontal="left" vertical="center" wrapText="1" indent="1"/>
      <protection hidden="1"/>
    </xf>
    <xf numFmtId="0" fontId="4" fillId="2" borderId="52" xfId="0" applyNumberFormat="1" applyFont="1" applyFill="1" applyBorder="1" applyAlignment="1" applyProtection="1">
      <alignment horizontal="left" vertical="top" wrapText="1"/>
      <protection locked="0"/>
    </xf>
    <xf numFmtId="0" fontId="9" fillId="11" borderId="52" xfId="0" applyFont="1" applyFill="1" applyBorder="1" applyAlignment="1" applyProtection="1">
      <alignment horizontal="left" vertical="center" wrapText="1" indent="1"/>
      <protection hidden="1"/>
    </xf>
    <xf numFmtId="0" fontId="4" fillId="2" borderId="10" xfId="0" applyNumberFormat="1" applyFont="1" applyFill="1" applyBorder="1" applyAlignment="1" applyProtection="1">
      <alignment horizontal="left" vertical="top" wrapText="1"/>
      <protection locked="0"/>
    </xf>
    <xf numFmtId="0" fontId="9" fillId="11" borderId="70" xfId="7" applyNumberFormat="1" applyFont="1" applyFill="1" applyBorder="1" applyAlignment="1" applyProtection="1">
      <alignment horizontal="center" vertical="center"/>
      <protection hidden="1"/>
    </xf>
    <xf numFmtId="0" fontId="6" fillId="13" borderId="78" xfId="0" applyFont="1" applyFill="1" applyBorder="1" applyAlignment="1" applyProtection="1">
      <protection hidden="1"/>
    </xf>
    <xf numFmtId="0" fontId="4" fillId="13" borderId="20" xfId="0" applyNumberFormat="1" applyFont="1" applyFill="1" applyBorder="1" applyAlignment="1" applyProtection="1">
      <protection hidden="1"/>
    </xf>
    <xf numFmtId="0" fontId="9" fillId="13" borderId="20" xfId="0" applyFont="1" applyFill="1" applyBorder="1" applyAlignment="1" applyProtection="1">
      <protection hidden="1"/>
    </xf>
    <xf numFmtId="0" fontId="4" fillId="13" borderId="21" xfId="0" applyNumberFormat="1" applyFont="1" applyFill="1" applyBorder="1" applyAlignment="1" applyProtection="1">
      <protection hidden="1"/>
    </xf>
    <xf numFmtId="0" fontId="8" fillId="4" borderId="22" xfId="4" applyFont="1" applyFill="1" applyBorder="1" applyAlignment="1" applyProtection="1">
      <alignment horizontal="left" vertical="center" indent="3"/>
      <protection hidden="1"/>
    </xf>
    <xf numFmtId="0" fontId="6" fillId="13" borderId="5" xfId="0" applyFont="1" applyFill="1" applyBorder="1" applyAlignment="1" applyProtection="1">
      <protection hidden="1"/>
    </xf>
    <xf numFmtId="0" fontId="4" fillId="13" borderId="4" xfId="0" applyNumberFormat="1" applyFont="1" applyFill="1" applyBorder="1" applyAlignment="1" applyProtection="1">
      <protection hidden="1"/>
    </xf>
    <xf numFmtId="0" fontId="9" fillId="13" borderId="4" xfId="0" applyFont="1" applyFill="1" applyBorder="1" applyAlignment="1" applyProtection="1">
      <protection hidden="1"/>
    </xf>
    <xf numFmtId="0" fontId="4" fillId="13" borderId="26" xfId="0" applyNumberFormat="1" applyFont="1" applyFill="1" applyBorder="1" applyAlignment="1" applyProtection="1">
      <protection hidden="1"/>
    </xf>
    <xf numFmtId="0" fontId="10" fillId="4" borderId="22" xfId="4" applyFont="1" applyFill="1" applyBorder="1" applyAlignment="1" applyProtection="1">
      <alignment horizontal="left" vertical="center" indent="4"/>
      <protection hidden="1"/>
    </xf>
    <xf numFmtId="0" fontId="9" fillId="11" borderId="46" xfId="0" applyFont="1" applyFill="1" applyBorder="1" applyAlignment="1" applyProtection="1">
      <alignment horizontal="left" vertical="center" wrapText="1" indent="1"/>
      <protection hidden="1"/>
    </xf>
    <xf numFmtId="0" fontId="4" fillId="2" borderId="30" xfId="0" applyNumberFormat="1" applyFont="1" applyFill="1" applyBorder="1" applyAlignment="1" applyProtection="1">
      <alignment horizontal="left" vertical="top" wrapText="1"/>
      <protection locked="0"/>
    </xf>
    <xf numFmtId="0" fontId="9" fillId="11" borderId="30" xfId="0" applyFont="1" applyFill="1" applyBorder="1" applyAlignment="1" applyProtection="1">
      <alignment horizontal="left" vertical="center" wrapText="1" indent="1"/>
      <protection hidden="1"/>
    </xf>
    <xf numFmtId="0" fontId="4" fillId="2" borderId="6" xfId="0" applyNumberFormat="1" applyFont="1" applyFill="1" applyBorder="1" applyAlignment="1" applyProtection="1">
      <alignment horizontal="left" vertical="top" wrapText="1"/>
      <protection locked="0"/>
    </xf>
    <xf numFmtId="0" fontId="6" fillId="4" borderId="31" xfId="4" applyFont="1" applyFill="1" applyBorder="1" applyAlignment="1" applyProtection="1">
      <protection hidden="1"/>
    </xf>
    <xf numFmtId="0" fontId="6" fillId="13" borderId="71" xfId="0" applyFont="1" applyFill="1" applyBorder="1" applyAlignment="1" applyProtection="1">
      <protection hidden="1"/>
    </xf>
    <xf numFmtId="0" fontId="4" fillId="13" borderId="52" xfId="0" applyNumberFormat="1" applyFont="1" applyFill="1" applyBorder="1" applyAlignment="1" applyProtection="1">
      <protection hidden="1"/>
    </xf>
    <xf numFmtId="0" fontId="9" fillId="13" borderId="52" xfId="0" applyFont="1" applyFill="1" applyBorder="1" applyAlignment="1" applyProtection="1">
      <protection hidden="1"/>
    </xf>
    <xf numFmtId="0" fontId="4" fillId="13" borderId="10" xfId="0" applyNumberFormat="1" applyFont="1" applyFill="1" applyBorder="1" applyAlignment="1" applyProtection="1">
      <protection hidden="1"/>
    </xf>
    <xf numFmtId="0" fontId="6" fillId="13" borderId="19" xfId="0" applyFont="1" applyFill="1" applyBorder="1" applyAlignment="1" applyProtection="1">
      <protection hidden="1"/>
    </xf>
    <xf numFmtId="0" fontId="9" fillId="11" borderId="40" xfId="0" applyFont="1" applyFill="1" applyBorder="1" applyAlignment="1" applyProtection="1">
      <alignment horizontal="left" vertical="center" wrapText="1" indent="1"/>
      <protection hidden="1"/>
    </xf>
    <xf numFmtId="0" fontId="6" fillId="13" borderId="35" xfId="0" applyFont="1" applyFill="1" applyBorder="1" applyAlignment="1" applyProtection="1">
      <protection hidden="1"/>
    </xf>
    <xf numFmtId="0" fontId="4" fillId="13" borderId="36" xfId="0" applyNumberFormat="1" applyFont="1" applyFill="1" applyBorder="1" applyAlignment="1" applyProtection="1">
      <protection hidden="1"/>
    </xf>
    <xf numFmtId="0" fontId="9" fillId="13" borderId="36" xfId="0" applyFont="1" applyFill="1" applyBorder="1" applyAlignment="1" applyProtection="1">
      <protection hidden="1"/>
    </xf>
    <xf numFmtId="0" fontId="4" fillId="13" borderId="37" xfId="0" applyNumberFormat="1" applyFont="1" applyFill="1" applyBorder="1" applyAlignment="1" applyProtection="1">
      <protection hidden="1"/>
    </xf>
    <xf numFmtId="0" fontId="6" fillId="13" borderId="64" xfId="0" applyFont="1" applyFill="1" applyBorder="1" applyAlignment="1" applyProtection="1">
      <protection hidden="1"/>
    </xf>
    <xf numFmtId="0" fontId="4" fillId="13" borderId="65" xfId="0" applyNumberFormat="1" applyFont="1" applyFill="1" applyBorder="1" applyAlignment="1" applyProtection="1">
      <protection hidden="1"/>
    </xf>
    <xf numFmtId="0" fontId="9" fillId="13" borderId="65" xfId="0" applyFont="1" applyFill="1" applyBorder="1" applyAlignment="1" applyProtection="1">
      <protection hidden="1"/>
    </xf>
    <xf numFmtId="0" fontId="4" fillId="13" borderId="77" xfId="0" applyNumberFormat="1" applyFont="1" applyFill="1" applyBorder="1" applyAlignment="1" applyProtection="1">
      <protection hidden="1"/>
    </xf>
    <xf numFmtId="0" fontId="6" fillId="13" borderId="46" xfId="0" applyFont="1" applyFill="1" applyBorder="1" applyAlignment="1" applyProtection="1">
      <protection hidden="1"/>
    </xf>
    <xf numFmtId="0" fontId="4" fillId="13" borderId="30" xfId="0" applyNumberFormat="1" applyFont="1" applyFill="1" applyBorder="1" applyAlignment="1" applyProtection="1">
      <protection hidden="1"/>
    </xf>
    <xf numFmtId="0" fontId="9" fillId="13" borderId="30" xfId="0" applyFont="1" applyFill="1" applyBorder="1" applyAlignment="1" applyProtection="1">
      <protection hidden="1"/>
    </xf>
    <xf numFmtId="0" fontId="4" fillId="13" borderId="6" xfId="0" applyNumberFormat="1" applyFont="1" applyFill="1" applyBorder="1" applyAlignment="1" applyProtection="1">
      <protection hidden="1"/>
    </xf>
    <xf numFmtId="0" fontId="8" fillId="4" borderId="22" xfId="4" applyFont="1" applyFill="1" applyBorder="1" applyAlignment="1" applyProtection="1">
      <alignment horizontal="left" vertical="center" indent="4"/>
      <protection hidden="1"/>
    </xf>
    <xf numFmtId="0" fontId="10" fillId="4" borderId="22" xfId="4" applyFont="1" applyFill="1" applyBorder="1" applyAlignment="1" applyProtection="1">
      <alignment horizontal="left" vertical="center" indent="5"/>
      <protection hidden="1"/>
    </xf>
    <xf numFmtId="0" fontId="6" fillId="13" borderId="30" xfId="0" applyNumberFormat="1" applyFont="1" applyFill="1" applyBorder="1" applyAlignment="1" applyProtection="1">
      <protection hidden="1"/>
    </xf>
    <xf numFmtId="0" fontId="6" fillId="13" borderId="30" xfId="0" applyFont="1" applyFill="1" applyBorder="1" applyAlignment="1" applyProtection="1">
      <protection hidden="1"/>
    </xf>
    <xf numFmtId="0" fontId="6" fillId="13" borderId="6" xfId="0" applyNumberFormat="1" applyFont="1" applyFill="1" applyBorder="1" applyAlignment="1" applyProtection="1">
      <protection hidden="1"/>
    </xf>
    <xf numFmtId="0" fontId="6" fillId="13" borderId="72" xfId="0" quotePrefix="1" applyFont="1" applyFill="1" applyBorder="1" applyAlignment="1" applyProtection="1">
      <protection hidden="1"/>
    </xf>
    <xf numFmtId="167" fontId="5" fillId="13" borderId="72" xfId="0" applyNumberFormat="1" applyFont="1" applyFill="1" applyBorder="1" applyAlignment="1" applyProtection="1">
      <protection hidden="1"/>
    </xf>
    <xf numFmtId="0" fontId="6" fillId="13" borderId="71" xfId="0" applyFont="1" applyFill="1" applyBorder="1" applyAlignment="1">
      <alignment vertical="center"/>
    </xf>
    <xf numFmtId="0" fontId="9" fillId="19" borderId="0" xfId="7" applyNumberFormat="1" applyFont="1" applyFill="1" applyBorder="1" applyAlignment="1" applyProtection="1">
      <alignment horizontal="center"/>
      <protection hidden="1"/>
    </xf>
    <xf numFmtId="0" fontId="6" fillId="13" borderId="44" xfId="0" applyFont="1" applyFill="1" applyBorder="1" applyAlignment="1"/>
    <xf numFmtId="167" fontId="5" fillId="13" borderId="44" xfId="0" applyNumberFormat="1" applyFont="1" applyFill="1" applyBorder="1" applyAlignment="1" applyProtection="1">
      <protection hidden="1"/>
    </xf>
    <xf numFmtId="0" fontId="6" fillId="13" borderId="1" xfId="0" applyFont="1" applyFill="1" applyBorder="1" applyAlignment="1">
      <alignment vertical="center"/>
    </xf>
    <xf numFmtId="0" fontId="6" fillId="13" borderId="45" xfId="0" applyFont="1" applyFill="1" applyBorder="1" applyAlignment="1"/>
    <xf numFmtId="0" fontId="6" fillId="13" borderId="45" xfId="0" applyFont="1" applyFill="1" applyBorder="1" applyAlignment="1">
      <alignment vertical="center"/>
    </xf>
    <xf numFmtId="0" fontId="6" fillId="13" borderId="3" xfId="0" applyFont="1" applyFill="1" applyBorder="1" applyAlignment="1">
      <alignment vertical="center"/>
    </xf>
    <xf numFmtId="0" fontId="11" fillId="19" borderId="0" xfId="0" applyNumberFormat="1" applyFont="1" applyFill="1" applyAlignment="1" applyProtection="1">
      <alignment horizontal="center"/>
      <protection hidden="1"/>
    </xf>
    <xf numFmtId="167" fontId="6" fillId="19" borderId="0" xfId="0" applyNumberFormat="1" applyFont="1" applyFill="1" applyAlignment="1" applyProtection="1">
      <alignment vertical="center"/>
      <protection hidden="1"/>
    </xf>
    <xf numFmtId="0" fontId="6" fillId="19" borderId="0" xfId="0" applyFont="1" applyFill="1" applyAlignment="1" applyProtection="1">
      <alignment horizontal="center" wrapText="1"/>
      <protection hidden="1"/>
    </xf>
    <xf numFmtId="164" fontId="6" fillId="19" borderId="0" xfId="0" applyNumberFormat="1" applyFont="1" applyFill="1" applyProtection="1">
      <protection hidden="1"/>
    </xf>
    <xf numFmtId="0" fontId="5" fillId="4" borderId="73" xfId="0" applyNumberFormat="1" applyFont="1" applyFill="1" applyBorder="1" applyAlignment="1" applyProtection="1">
      <alignment vertical="center"/>
      <protection hidden="1"/>
    </xf>
    <xf numFmtId="0" fontId="5" fillId="4" borderId="17" xfId="0" applyNumberFormat="1" applyFont="1" applyFill="1" applyBorder="1" applyAlignment="1" applyProtection="1">
      <alignment vertical="center"/>
      <protection hidden="1"/>
    </xf>
    <xf numFmtId="0" fontId="5" fillId="4" borderId="17" xfId="0" applyNumberFormat="1" applyFont="1" applyFill="1" applyBorder="1" applyAlignment="1" applyProtection="1">
      <protection hidden="1"/>
    </xf>
    <xf numFmtId="0" fontId="6" fillId="4" borderId="17" xfId="4" applyFont="1" applyFill="1" applyBorder="1" applyAlignment="1" applyProtection="1">
      <alignment vertical="top"/>
      <protection hidden="1"/>
    </xf>
    <xf numFmtId="0" fontId="6" fillId="4" borderId="17" xfId="0" applyFont="1" applyFill="1" applyBorder="1" applyAlignment="1" applyProtection="1">
      <protection hidden="1"/>
    </xf>
    <xf numFmtId="0" fontId="6" fillId="4" borderId="17" xfId="0" applyFont="1" applyFill="1" applyBorder="1" applyAlignment="1"/>
    <xf numFmtId="0" fontId="6" fillId="5" borderId="17" xfId="0" applyNumberFormat="1" applyFont="1" applyFill="1" applyBorder="1" applyAlignment="1" applyProtection="1">
      <protection hidden="1"/>
    </xf>
    <xf numFmtId="0" fontId="6" fillId="8" borderId="17" xfId="0" applyNumberFormat="1" applyFont="1" applyFill="1" applyBorder="1" applyAlignment="1" applyProtection="1">
      <protection hidden="1"/>
    </xf>
    <xf numFmtId="0" fontId="6" fillId="8" borderId="18" xfId="0" applyNumberFormat="1" applyFont="1" applyFill="1" applyBorder="1" applyAlignment="1" applyProtection="1">
      <protection hidden="1"/>
    </xf>
    <xf numFmtId="0" fontId="6" fillId="18" borderId="0" xfId="4" applyNumberFormat="1" applyFont="1" applyFill="1" applyAlignment="1" applyProtection="1">
      <protection hidden="1"/>
    </xf>
    <xf numFmtId="0" fontId="6" fillId="3" borderId="0" xfId="0" applyFont="1" applyFill="1" applyProtection="1">
      <protection hidden="1"/>
    </xf>
    <xf numFmtId="0" fontId="6" fillId="18" borderId="0" xfId="0" applyFont="1" applyFill="1" applyBorder="1" applyProtection="1">
      <protection hidden="1"/>
    </xf>
    <xf numFmtId="0" fontId="6" fillId="3" borderId="0" xfId="4" applyFont="1" applyFill="1" applyAlignment="1" applyProtection="1">
      <alignment vertical="top"/>
      <protection hidden="1"/>
    </xf>
    <xf numFmtId="164" fontId="5" fillId="4" borderId="9" xfId="4" applyNumberFormat="1" applyFont="1" applyFill="1" applyBorder="1" applyAlignment="1" applyProtection="1">
      <alignment vertical="center"/>
      <protection hidden="1"/>
    </xf>
    <xf numFmtId="0" fontId="6" fillId="13" borderId="44" xfId="4" applyNumberFormat="1" applyFont="1" applyFill="1" applyBorder="1" applyAlignment="1" applyProtection="1">
      <protection hidden="1"/>
    </xf>
    <xf numFmtId="0" fontId="6" fillId="4" borderId="0" xfId="4" applyNumberFormat="1" applyFont="1" applyFill="1" applyBorder="1" applyAlignment="1" applyProtection="1">
      <protection hidden="1"/>
    </xf>
    <xf numFmtId="0" fontId="6" fillId="4" borderId="0" xfId="0" applyFont="1" applyFill="1" applyBorder="1" applyAlignment="1" applyProtection="1"/>
    <xf numFmtId="0" fontId="6" fillId="5" borderId="0" xfId="0" applyNumberFormat="1" applyFont="1" applyFill="1" applyBorder="1" applyAlignment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8" borderId="0" xfId="0" applyNumberFormat="1" applyFont="1" applyFill="1" applyBorder="1" applyAlignment="1" applyProtection="1">
      <protection hidden="1"/>
    </xf>
    <xf numFmtId="0" fontId="6" fillId="7" borderId="0" xfId="0" applyFont="1" applyFill="1" applyBorder="1" applyAlignment="1" applyProtection="1">
      <protection hidden="1"/>
    </xf>
    <xf numFmtId="0" fontId="6" fillId="7" borderId="11" xfId="0" applyNumberFormat="1" applyFont="1" applyFill="1" applyBorder="1" applyAlignment="1"/>
    <xf numFmtId="0" fontId="5" fillId="4" borderId="9" xfId="4" applyNumberFormat="1" applyFont="1" applyFill="1" applyBorder="1" applyAlignment="1" applyProtection="1">
      <protection hidden="1"/>
    </xf>
    <xf numFmtId="0" fontId="6" fillId="4" borderId="0" xfId="4" applyFont="1" applyFill="1" applyBorder="1" applyAlignment="1" applyProtection="1">
      <protection hidden="1"/>
    </xf>
    <xf numFmtId="0" fontId="6" fillId="4" borderId="0" xfId="0" applyFont="1" applyFill="1" applyBorder="1" applyAlignment="1"/>
    <xf numFmtId="0" fontId="12" fillId="5" borderId="0" xfId="0" applyNumberFormat="1" applyFont="1" applyFill="1" applyBorder="1" applyAlignment="1" applyProtection="1">
      <protection hidden="1"/>
    </xf>
    <xf numFmtId="0" fontId="6" fillId="16" borderId="0" xfId="0" applyNumberFormat="1" applyFont="1" applyFill="1" applyBorder="1" applyAlignment="1" applyProtection="1">
      <protection hidden="1"/>
    </xf>
    <xf numFmtId="0" fontId="12" fillId="8" borderId="0" xfId="0" applyNumberFormat="1" applyFont="1" applyFill="1" applyBorder="1" applyAlignment="1" applyProtection="1">
      <protection hidden="1"/>
    </xf>
    <xf numFmtId="0" fontId="6" fillId="7" borderId="0" xfId="0" applyNumberFormat="1" applyFont="1" applyFill="1" applyBorder="1" applyAlignment="1"/>
    <xf numFmtId="0" fontId="6" fillId="3" borderId="0" xfId="4" applyFont="1" applyFill="1" applyAlignment="1" applyProtection="1">
      <protection hidden="1"/>
    </xf>
    <xf numFmtId="0" fontId="6" fillId="4" borderId="41" xfId="4" applyNumberFormat="1" applyFont="1" applyFill="1" applyBorder="1" applyAlignment="1" applyProtection="1">
      <protection hidden="1"/>
    </xf>
    <xf numFmtId="0" fontId="6" fillId="4" borderId="51" xfId="4" applyNumberFormat="1" applyFont="1" applyFill="1" applyBorder="1" applyAlignment="1" applyProtection="1">
      <protection hidden="1"/>
    </xf>
    <xf numFmtId="0" fontId="6" fillId="4" borderId="0" xfId="0" quotePrefix="1" applyFont="1" applyFill="1" applyBorder="1" applyAlignment="1" applyProtection="1"/>
    <xf numFmtId="0" fontId="6" fillId="6" borderId="0" xfId="4" applyNumberFormat="1" applyFont="1" applyFill="1" applyBorder="1" applyAlignment="1" applyProtection="1">
      <protection hidden="1"/>
    </xf>
    <xf numFmtId="0" fontId="6" fillId="6" borderId="51" xfId="4" applyNumberFormat="1" applyFont="1" applyFill="1" applyBorder="1" applyAlignment="1" applyProtection="1">
      <protection hidden="1"/>
    </xf>
    <xf numFmtId="0" fontId="6" fillId="7" borderId="51" xfId="0" applyNumberFormat="1" applyFont="1" applyFill="1" applyBorder="1" applyAlignment="1"/>
    <xf numFmtId="0" fontId="8" fillId="4" borderId="8" xfId="4" applyFont="1" applyFill="1" applyBorder="1" applyAlignment="1" applyProtection="1">
      <alignment vertical="center"/>
      <protection hidden="1"/>
    </xf>
    <xf numFmtId="0" fontId="6" fillId="4" borderId="22" xfId="0" applyNumberFormat="1" applyFont="1" applyFill="1" applyBorder="1" applyAlignment="1"/>
    <xf numFmtId="0" fontId="9" fillId="5" borderId="0" xfId="0" applyFont="1" applyFill="1" applyBorder="1" applyAlignment="1" applyProtection="1">
      <alignment vertical="center"/>
      <protection hidden="1"/>
    </xf>
    <xf numFmtId="0" fontId="14" fillId="5" borderId="0" xfId="0" applyNumberFormat="1" applyFont="1" applyFill="1" applyBorder="1" applyAlignment="1" applyProtection="1">
      <protection hidden="1"/>
    </xf>
    <xf numFmtId="0" fontId="9" fillId="8" borderId="0" xfId="0" applyNumberFormat="1" applyFont="1" applyFill="1" applyBorder="1" applyAlignment="1" applyProtection="1">
      <protection hidden="1"/>
    </xf>
    <xf numFmtId="0" fontId="6" fillId="7" borderId="11" xfId="4" applyNumberFormat="1" applyFont="1" applyFill="1" applyBorder="1" applyAlignment="1" applyProtection="1">
      <protection hidden="1"/>
    </xf>
    <xf numFmtId="0" fontId="5" fillId="18" borderId="0" xfId="0" applyFont="1" applyFill="1" applyBorder="1" applyAlignment="1" applyProtection="1">
      <alignment wrapText="1"/>
      <protection hidden="1"/>
    </xf>
    <xf numFmtId="0" fontId="6" fillId="18" borderId="0" xfId="4" applyFont="1" applyFill="1" applyAlignment="1" applyProtection="1">
      <protection hidden="1"/>
    </xf>
    <xf numFmtId="0" fontId="6" fillId="4" borderId="9" xfId="4" applyFont="1" applyFill="1" applyBorder="1" applyAlignment="1" applyProtection="1">
      <alignment vertical="center"/>
      <protection hidden="1"/>
    </xf>
    <xf numFmtId="0" fontId="5" fillId="4" borderId="52" xfId="4" applyFont="1" applyFill="1" applyBorder="1" applyAlignment="1" applyProtection="1">
      <alignment horizontal="center" vertical="center" wrapText="1"/>
      <protection hidden="1"/>
    </xf>
    <xf numFmtId="0" fontId="5" fillId="2" borderId="52" xfId="0" applyFont="1" applyFill="1" applyBorder="1" applyAlignment="1" applyProtection="1">
      <alignment horizontal="center" vertical="center" wrapText="1"/>
      <protection hidden="1"/>
    </xf>
    <xf numFmtId="0" fontId="5" fillId="4" borderId="11" xfId="4" applyFont="1" applyFill="1" applyBorder="1" applyAlignment="1" applyProtection="1">
      <alignment horizontal="center" vertical="top"/>
      <protection hidden="1"/>
    </xf>
    <xf numFmtId="0" fontId="6" fillId="4" borderId="22" xfId="4" applyNumberFormat="1" applyFont="1" applyFill="1" applyBorder="1" applyAlignment="1" applyProtection="1">
      <protection hidden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69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protection hidden="1"/>
    </xf>
    <xf numFmtId="0" fontId="6" fillId="17" borderId="0" xfId="0" applyNumberFormat="1" applyFont="1" applyFill="1" applyBorder="1" applyAlignment="1"/>
    <xf numFmtId="0" fontId="6" fillId="18" borderId="22" xfId="0" applyFont="1" applyFill="1" applyBorder="1" applyAlignment="1" applyProtection="1">
      <alignment vertical="center" wrapText="1"/>
      <protection hidden="1"/>
    </xf>
    <xf numFmtId="0" fontId="6" fillId="18" borderId="0" xfId="4" applyFont="1" applyFill="1" applyProtection="1">
      <protection hidden="1"/>
    </xf>
    <xf numFmtId="0" fontId="6" fillId="3" borderId="0" xfId="4" applyFont="1" applyFill="1" applyProtection="1">
      <protection hidden="1"/>
    </xf>
    <xf numFmtId="0" fontId="8" fillId="4" borderId="9" xfId="4" applyFont="1" applyFill="1" applyBorder="1" applyAlignment="1" applyProtection="1">
      <alignment horizontal="left" vertical="center" indent="1"/>
      <protection hidden="1"/>
    </xf>
    <xf numFmtId="0" fontId="5" fillId="4" borderId="76" xfId="0" applyFont="1" applyFill="1" applyBorder="1" applyAlignment="1" applyProtection="1">
      <alignment horizontal="center" vertical="top" wrapText="1"/>
      <protection hidden="1"/>
    </xf>
    <xf numFmtId="0" fontId="5" fillId="4" borderId="52" xfId="0" applyFont="1" applyFill="1" applyBorder="1" applyAlignment="1" applyProtection="1">
      <alignment horizontal="center" vertical="top" wrapText="1"/>
      <protection hidden="1"/>
    </xf>
    <xf numFmtId="0" fontId="5" fillId="4" borderId="7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 applyProtection="1">
      <alignment horizontal="center" vertical="center" wrapText="1"/>
      <protection hidden="1"/>
    </xf>
    <xf numFmtId="0" fontId="6" fillId="4" borderId="11" xfId="4" applyFont="1" applyFill="1" applyBorder="1" applyProtection="1">
      <protection hidden="1"/>
    </xf>
    <xf numFmtId="0" fontId="5" fillId="2" borderId="22" xfId="0" applyFont="1" applyFill="1" applyBorder="1" applyAlignment="1" applyProtection="1">
      <alignment vertical="top" wrapText="1"/>
    </xf>
    <xf numFmtId="0" fontId="6" fillId="13" borderId="11" xfId="0" applyFont="1" applyFill="1" applyBorder="1" applyAlignment="1"/>
    <xf numFmtId="0" fontId="6" fillId="6" borderId="0" xfId="4" applyFont="1" applyFill="1" applyBorder="1" applyProtection="1">
      <protection hidden="1"/>
    </xf>
    <xf numFmtId="164" fontId="13" fillId="5" borderId="68" xfId="0" applyNumberFormat="1" applyFont="1" applyFill="1" applyBorder="1" applyAlignment="1" applyProtection="1">
      <alignment horizontal="center" vertical="top" wrapText="1"/>
      <protection hidden="1"/>
    </xf>
    <xf numFmtId="164" fontId="13" fillId="5" borderId="52" xfId="0" applyNumberFormat="1" applyFont="1" applyFill="1" applyBorder="1" applyAlignment="1" applyProtection="1">
      <alignment horizontal="center" vertical="top" wrapText="1"/>
      <protection hidden="1"/>
    </xf>
    <xf numFmtId="164" fontId="13" fillId="5" borderId="10" xfId="0" applyNumberFormat="1" applyFont="1" applyFill="1" applyBorder="1" applyAlignment="1" applyProtection="1">
      <alignment horizontal="center" vertical="top" wrapText="1"/>
      <protection hidden="1"/>
    </xf>
    <xf numFmtId="0" fontId="6" fillId="6" borderId="0" xfId="0" applyNumberFormat="1" applyFont="1" applyFill="1" applyBorder="1" applyAlignment="1" applyProtection="1">
      <protection hidden="1"/>
    </xf>
    <xf numFmtId="0" fontId="6" fillId="7" borderId="0" xfId="4" applyNumberFormat="1" applyFont="1" applyFill="1" applyBorder="1" applyAlignment="1" applyProtection="1">
      <protection hidden="1"/>
    </xf>
    <xf numFmtId="164" fontId="13" fillId="8" borderId="68" xfId="0" applyNumberFormat="1" applyFont="1" applyFill="1" applyBorder="1" applyAlignment="1" applyProtection="1">
      <alignment horizontal="center" vertical="top" wrapText="1"/>
      <protection hidden="1"/>
    </xf>
    <xf numFmtId="164" fontId="13" fillId="8" borderId="10" xfId="0" applyNumberFormat="1" applyFont="1" applyFill="1" applyBorder="1" applyAlignment="1" applyProtection="1">
      <alignment horizontal="center" vertical="top" wrapText="1"/>
      <protection hidden="1"/>
    </xf>
    <xf numFmtId="0" fontId="6" fillId="8" borderId="11" xfId="0" applyNumberFormat="1" applyFont="1" applyFill="1" applyBorder="1" applyAlignment="1" applyProtection="1">
      <protection hidden="1"/>
    </xf>
    <xf numFmtId="0" fontId="6" fillId="4" borderId="9" xfId="0" applyFont="1" applyFill="1" applyBorder="1" applyAlignment="1" applyProtection="1"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4" borderId="25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/>
      <protection hidden="1"/>
    </xf>
    <xf numFmtId="0" fontId="6" fillId="4" borderId="22" xfId="0" applyNumberFormat="1" applyFont="1" applyFill="1" applyBorder="1" applyAlignment="1" applyProtection="1">
      <protection hidden="1"/>
    </xf>
    <xf numFmtId="0" fontId="6" fillId="2" borderId="22" xfId="0" applyFont="1" applyFill="1" applyBorder="1" applyAlignment="1" applyProtection="1"/>
    <xf numFmtId="0" fontId="6" fillId="2" borderId="11" xfId="0" applyFont="1" applyFill="1" applyBorder="1" applyAlignment="1" applyProtection="1"/>
    <xf numFmtId="0" fontId="13" fillId="6" borderId="24" xfId="0" applyFont="1" applyFill="1" applyBorder="1" applyAlignment="1" applyProtection="1">
      <alignment horizontal="center" vertical="center"/>
      <protection hidden="1"/>
    </xf>
    <xf numFmtId="0" fontId="13" fillId="6" borderId="25" xfId="0" applyFont="1" applyFill="1" applyBorder="1" applyAlignment="1" applyProtection="1">
      <alignment horizontal="center" vertical="center"/>
      <protection hidden="1"/>
    </xf>
    <xf numFmtId="0" fontId="13" fillId="6" borderId="27" xfId="0" applyFont="1" applyFill="1" applyBorder="1" applyAlignment="1" applyProtection="1">
      <alignment horizontal="center" vertical="center"/>
      <protection hidden="1"/>
    </xf>
    <xf numFmtId="0" fontId="13" fillId="7" borderId="24" xfId="0" applyFont="1" applyFill="1" applyBorder="1" applyAlignment="1" applyProtection="1">
      <alignment horizontal="center" vertical="center"/>
      <protection hidden="1"/>
    </xf>
    <xf numFmtId="0" fontId="13" fillId="7" borderId="27" xfId="0" applyFont="1" applyFill="1" applyBorder="1" applyAlignment="1" applyProtection="1">
      <alignment horizontal="center" vertical="center"/>
      <protection hidden="1"/>
    </xf>
    <xf numFmtId="0" fontId="6" fillId="7" borderId="11" xfId="0" applyNumberFormat="1" applyFont="1" applyFill="1" applyBorder="1" applyAlignment="1" applyProtection="1">
      <protection hidden="1"/>
    </xf>
    <xf numFmtId="0" fontId="5" fillId="4" borderId="9" xfId="0" quotePrefix="1" applyFont="1" applyFill="1" applyBorder="1" applyAlignment="1">
      <alignment horizontal="center" vertical="center"/>
    </xf>
    <xf numFmtId="0" fontId="5" fillId="4" borderId="25" xfId="0" quotePrefix="1" applyFont="1" applyFill="1" applyBorder="1" applyAlignment="1">
      <alignment horizontal="center" vertical="center"/>
    </xf>
    <xf numFmtId="0" fontId="5" fillId="4" borderId="0" xfId="0" quotePrefix="1" applyFont="1" applyFill="1" applyBorder="1" applyAlignment="1">
      <alignment horizontal="center" vertical="center"/>
    </xf>
    <xf numFmtId="0" fontId="5" fillId="4" borderId="11" xfId="0" quotePrefix="1" applyFont="1" applyFill="1" applyBorder="1" applyAlignment="1" applyProtection="1">
      <alignment horizontal="center" vertical="center"/>
      <protection hidden="1"/>
    </xf>
    <xf numFmtId="168" fontId="5" fillId="4" borderId="22" xfId="4" applyNumberFormat="1" applyFont="1" applyFill="1" applyBorder="1" applyAlignment="1" applyProtection="1">
      <alignment horizontal="center" vertical="center"/>
      <protection hidden="1"/>
    </xf>
    <xf numFmtId="0" fontId="5" fillId="2" borderId="11" xfId="0" quotePrefix="1" applyFont="1" applyFill="1" applyBorder="1" applyAlignment="1" applyProtection="1">
      <alignment horizontal="center" vertical="center"/>
    </xf>
    <xf numFmtId="0" fontId="5" fillId="17" borderId="24" xfId="0" quotePrefix="1" applyFont="1" applyFill="1" applyBorder="1" applyAlignment="1" applyProtection="1">
      <alignment horizontal="center" vertical="center"/>
    </xf>
    <xf numFmtId="0" fontId="5" fillId="17" borderId="25" xfId="0" quotePrefix="1" applyFont="1" applyFill="1" applyBorder="1" applyAlignment="1" applyProtection="1">
      <alignment horizontal="center" vertical="center"/>
    </xf>
    <xf numFmtId="0" fontId="5" fillId="17" borderId="27" xfId="0" quotePrefix="1" applyFont="1" applyFill="1" applyBorder="1" applyAlignment="1" applyProtection="1">
      <alignment horizontal="center" vertical="center"/>
    </xf>
    <xf numFmtId="0" fontId="14" fillId="6" borderId="0" xfId="0" applyNumberFormat="1" applyFont="1" applyFill="1" applyBorder="1" applyAlignment="1" applyProtection="1">
      <protection hidden="1"/>
    </xf>
    <xf numFmtId="0" fontId="5" fillId="7" borderId="9" xfId="0" quotePrefix="1" applyFont="1" applyFill="1" applyBorder="1" applyAlignment="1" applyProtection="1">
      <alignment horizontal="center" vertical="center"/>
      <protection hidden="1"/>
    </xf>
    <xf numFmtId="0" fontId="5" fillId="7" borderId="27" xfId="0" quotePrefix="1" applyFont="1" applyFill="1" applyBorder="1" applyAlignment="1" applyProtection="1">
      <alignment horizontal="center" vertical="center"/>
      <protection hidden="1"/>
    </xf>
    <xf numFmtId="0" fontId="5" fillId="18" borderId="24" xfId="0" quotePrefix="1" applyFont="1" applyFill="1" applyBorder="1" applyAlignment="1" applyProtection="1">
      <alignment horizontal="center" vertical="center" wrapText="1"/>
      <protection hidden="1"/>
    </xf>
    <xf numFmtId="0" fontId="5" fillId="18" borderId="25" xfId="0" quotePrefix="1" applyFont="1" applyFill="1" applyBorder="1" applyAlignment="1" applyProtection="1">
      <alignment horizontal="center" vertical="center" wrapText="1"/>
      <protection hidden="1"/>
    </xf>
    <xf numFmtId="0" fontId="5" fillId="18" borderId="27" xfId="0" quotePrefix="1" applyFont="1" applyFill="1" applyBorder="1" applyAlignment="1" applyProtection="1">
      <alignment horizontal="center" vertical="center" wrapText="1"/>
      <protection hidden="1"/>
    </xf>
    <xf numFmtId="0" fontId="5" fillId="4" borderId="44" xfId="0" quotePrefix="1" applyFont="1" applyFill="1" applyBorder="1" applyAlignment="1">
      <alignment horizontal="center" vertical="center"/>
    </xf>
    <xf numFmtId="0" fontId="5" fillId="4" borderId="1" xfId="0" quotePrefix="1" applyFont="1" applyFill="1" applyBorder="1" applyAlignment="1">
      <alignment horizontal="center" vertical="center"/>
    </xf>
    <xf numFmtId="0" fontId="6" fillId="4" borderId="22" xfId="0" quotePrefix="1" applyNumberFormat="1" applyFont="1" applyFill="1" applyBorder="1" applyAlignment="1" applyProtection="1">
      <protection hidden="1"/>
    </xf>
    <xf numFmtId="168" fontId="6" fillId="4" borderId="31" xfId="4" applyNumberFormat="1" applyFont="1" applyFill="1" applyBorder="1" applyAlignment="1" applyProtection="1">
      <protection hidden="1"/>
    </xf>
    <xf numFmtId="0" fontId="6" fillId="2" borderId="42" xfId="0" quotePrefix="1" applyFont="1" applyFill="1" applyBorder="1" applyAlignment="1" applyProtection="1"/>
    <xf numFmtId="0" fontId="5" fillId="6" borderId="9" xfId="0" applyFont="1" applyFill="1" applyBorder="1" applyAlignment="1" applyProtection="1">
      <alignment horizontal="center" vertical="center"/>
      <protection hidden="1"/>
    </xf>
    <xf numFmtId="0" fontId="5" fillId="6" borderId="25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6" fillId="6" borderId="0" xfId="0" quotePrefix="1" applyNumberFormat="1" applyFont="1" applyFill="1" applyBorder="1" applyAlignment="1" applyProtection="1">
      <protection hidden="1"/>
    </xf>
    <xf numFmtId="0" fontId="5" fillId="7" borderId="41" xfId="0" applyFont="1" applyFill="1" applyBorder="1" applyAlignment="1" applyProtection="1">
      <alignment horizontal="center" vertical="center"/>
      <protection hidden="1"/>
    </xf>
    <xf numFmtId="0" fontId="5" fillId="7" borderId="56" xfId="0" applyFont="1" applyFill="1" applyBorder="1" applyAlignment="1" applyProtection="1">
      <alignment horizontal="center" vertical="center"/>
      <protection hidden="1"/>
    </xf>
    <xf numFmtId="0" fontId="6" fillId="7" borderId="11" xfId="0" quotePrefix="1" applyNumberFormat="1" applyFont="1" applyFill="1" applyBorder="1" applyAlignment="1" applyProtection="1">
      <protection hidden="1"/>
    </xf>
    <xf numFmtId="0" fontId="5" fillId="18" borderId="38" xfId="0" quotePrefix="1" applyFont="1" applyFill="1" applyBorder="1" applyAlignment="1" applyProtection="1">
      <alignment horizontal="center" vertical="center"/>
      <protection hidden="1"/>
    </xf>
    <xf numFmtId="0" fontId="5" fillId="18" borderId="39" xfId="0" quotePrefix="1" applyFont="1" applyFill="1" applyBorder="1" applyAlignment="1" applyProtection="1">
      <alignment horizontal="center" vertical="center"/>
      <protection hidden="1"/>
    </xf>
    <xf numFmtId="0" fontId="5" fillId="18" borderId="56" xfId="0" quotePrefix="1" applyFont="1" applyFill="1" applyBorder="1" applyAlignment="1" applyProtection="1">
      <alignment horizontal="center" vertical="center"/>
      <protection hidden="1"/>
    </xf>
    <xf numFmtId="0" fontId="6" fillId="18" borderId="22" xfId="0" applyFont="1" applyFill="1" applyBorder="1" applyAlignment="1" applyProtection="1">
      <alignment vertical="center"/>
      <protection hidden="1"/>
    </xf>
    <xf numFmtId="0" fontId="5" fillId="4" borderId="12" xfId="4" applyFont="1" applyFill="1" applyBorder="1" applyAlignment="1" applyProtection="1">
      <alignment horizontal="left" vertical="center" indent="1"/>
      <protection hidden="1"/>
    </xf>
    <xf numFmtId="168" fontId="6" fillId="10" borderId="14" xfId="4" applyNumberFormat="1" applyFont="1" applyFill="1" applyBorder="1" applyAlignment="1" applyProtection="1">
      <alignment vertical="center"/>
      <protection locked="0"/>
    </xf>
    <xf numFmtId="168" fontId="6" fillId="10" borderId="15" xfId="4" applyNumberFormat="1" applyFont="1" applyFill="1" applyBorder="1" applyAlignment="1" applyProtection="1">
      <alignment vertical="center"/>
      <protection locked="0"/>
    </xf>
    <xf numFmtId="168" fontId="5" fillId="4" borderId="15" xfId="4" applyNumberFormat="1" applyFont="1" applyFill="1" applyBorder="1" applyAlignment="1" applyProtection="1">
      <alignment vertical="center"/>
      <protection hidden="1"/>
    </xf>
    <xf numFmtId="168" fontId="15" fillId="4" borderId="15" xfId="4" applyNumberFormat="1" applyFont="1" applyFill="1" applyBorder="1" applyAlignment="1" applyProtection="1">
      <alignment horizontal="center" vertical="center"/>
      <protection hidden="1"/>
    </xf>
    <xf numFmtId="168" fontId="5" fillId="10" borderId="80" xfId="4" applyNumberFormat="1" applyFont="1" applyFill="1" applyBorder="1" applyAlignment="1" applyProtection="1">
      <alignment vertical="center"/>
      <protection locked="0"/>
    </xf>
    <xf numFmtId="168" fontId="15" fillId="13" borderId="15" xfId="4" applyNumberFormat="1" applyFont="1" applyFill="1" applyBorder="1" applyAlignment="1" applyProtection="1">
      <alignment horizontal="center" vertical="center"/>
      <protection hidden="1"/>
    </xf>
    <xf numFmtId="168" fontId="5" fillId="4" borderId="16" xfId="4" applyNumberFormat="1" applyFont="1" applyFill="1" applyBorder="1" applyAlignment="1" applyProtection="1">
      <alignment horizontal="right" vertical="center"/>
      <protection hidden="1"/>
    </xf>
    <xf numFmtId="168" fontId="5" fillId="4" borderId="33" xfId="4" applyNumberFormat="1" applyFont="1" applyFill="1" applyBorder="1" applyAlignment="1" applyProtection="1">
      <alignment horizontal="left" vertical="center" wrapText="1" indent="1"/>
      <protection hidden="1"/>
    </xf>
    <xf numFmtId="0" fontId="9" fillId="4" borderId="42" xfId="0" applyFont="1" applyFill="1" applyBorder="1" applyAlignment="1" applyProtection="1">
      <alignment horizontal="left" vertical="center" wrapText="1" indent="1"/>
      <protection hidden="1"/>
    </xf>
    <xf numFmtId="168" fontId="6" fillId="6" borderId="14" xfId="4" applyNumberFormat="1" applyFont="1" applyFill="1" applyBorder="1" applyAlignment="1" applyProtection="1">
      <alignment vertical="center"/>
      <protection hidden="1"/>
    </xf>
    <xf numFmtId="168" fontId="6" fillId="6" borderId="15" xfId="4" applyNumberFormat="1" applyFont="1" applyFill="1" applyBorder="1" applyAlignment="1" applyProtection="1">
      <alignment vertical="center"/>
      <protection hidden="1"/>
    </xf>
    <xf numFmtId="168" fontId="5" fillId="6" borderId="16" xfId="4" applyNumberFormat="1" applyFont="1" applyFill="1" applyBorder="1" applyAlignment="1" applyProtection="1">
      <alignment vertical="center"/>
      <protection hidden="1"/>
    </xf>
    <xf numFmtId="165" fontId="6" fillId="9" borderId="53" xfId="7" quotePrefix="1" applyNumberFormat="1" applyFont="1" applyFill="1" applyBorder="1" applyAlignment="1" applyProtection="1">
      <alignment vertical="center"/>
      <protection hidden="1"/>
    </xf>
    <xf numFmtId="165" fontId="6" fillId="9" borderId="54" xfId="7" quotePrefix="1" applyNumberFormat="1" applyFont="1" applyFill="1" applyBorder="1" applyAlignment="1" applyProtection="1">
      <alignment vertical="center"/>
      <protection hidden="1"/>
    </xf>
    <xf numFmtId="0" fontId="6" fillId="7" borderId="11" xfId="7" quotePrefix="1" applyNumberFormat="1" applyFont="1" applyFill="1" applyBorder="1" applyAlignment="1" applyProtection="1">
      <protection hidden="1"/>
    </xf>
    <xf numFmtId="174" fontId="6" fillId="18" borderId="0" xfId="0" applyNumberFormat="1" applyFont="1" applyFill="1" applyBorder="1" applyAlignment="1">
      <alignment vertical="center"/>
    </xf>
    <xf numFmtId="0" fontId="6" fillId="18" borderId="5" xfId="0" quotePrefix="1" applyFont="1" applyFill="1" applyBorder="1" applyAlignment="1" applyProtection="1">
      <alignment horizontal="center" vertical="center"/>
      <protection hidden="1"/>
    </xf>
    <xf numFmtId="0" fontId="6" fillId="18" borderId="4" xfId="0" applyFont="1" applyFill="1" applyBorder="1" applyAlignment="1" applyProtection="1">
      <alignment horizontal="center" vertical="center"/>
      <protection hidden="1"/>
    </xf>
    <xf numFmtId="0" fontId="6" fillId="18" borderId="26" xfId="0" applyFont="1" applyFill="1" applyBorder="1" applyAlignment="1" applyProtection="1">
      <alignment horizontal="center" vertical="center"/>
      <protection hidden="1"/>
    </xf>
    <xf numFmtId="0" fontId="6" fillId="18" borderId="0" xfId="0" applyFont="1" applyFill="1" applyBorder="1" applyAlignment="1" applyProtection="1">
      <alignment horizontal="center"/>
      <protection hidden="1"/>
    </xf>
    <xf numFmtId="0" fontId="5" fillId="4" borderId="22" xfId="4" applyFont="1" applyFill="1" applyBorder="1" applyAlignment="1" applyProtection="1">
      <alignment horizontal="left" vertical="center" indent="1"/>
      <protection hidden="1"/>
    </xf>
    <xf numFmtId="0" fontId="5" fillId="4" borderId="0" xfId="4" applyFont="1" applyFill="1" applyBorder="1" applyAlignment="1" applyProtection="1">
      <alignment horizontal="left" vertical="center" indent="1"/>
      <protection hidden="1"/>
    </xf>
    <xf numFmtId="0" fontId="5" fillId="4" borderId="25" xfId="4" applyFont="1" applyFill="1" applyBorder="1" applyAlignment="1" applyProtection="1">
      <alignment horizontal="left" vertical="center" indent="1"/>
      <protection hidden="1"/>
    </xf>
    <xf numFmtId="0" fontId="6" fillId="4" borderId="0" xfId="4" applyFont="1" applyFill="1" applyBorder="1" applyProtection="1">
      <protection hidden="1"/>
    </xf>
    <xf numFmtId="168" fontId="5" fillId="4" borderId="25" xfId="4" applyNumberFormat="1" applyFont="1" applyFill="1" applyBorder="1" applyAlignment="1" applyProtection="1">
      <alignment horizontal="center" vertical="center"/>
      <protection hidden="1"/>
    </xf>
    <xf numFmtId="168" fontId="16" fillId="13" borderId="25" xfId="4" applyNumberFormat="1" applyFont="1" applyFill="1" applyBorder="1" applyAlignment="1" applyProtection="1">
      <alignment horizontal="center" vertical="center"/>
      <protection hidden="1"/>
    </xf>
    <xf numFmtId="0" fontId="6" fillId="4" borderId="8" xfId="4" applyFont="1" applyFill="1" applyBorder="1" applyProtection="1">
      <protection hidden="1"/>
    </xf>
    <xf numFmtId="0" fontId="6" fillId="4" borderId="18" xfId="4" applyFont="1" applyFill="1" applyBorder="1" applyProtection="1">
      <protection hidden="1"/>
    </xf>
    <xf numFmtId="168" fontId="6" fillId="6" borderId="19" xfId="4" applyNumberFormat="1" applyFont="1" applyFill="1" applyBorder="1" applyAlignment="1" applyProtection="1">
      <alignment vertical="center"/>
      <protection hidden="1"/>
    </xf>
    <xf numFmtId="168" fontId="6" fillId="6" borderId="20" xfId="4" applyNumberFormat="1" applyFont="1" applyFill="1" applyBorder="1" applyAlignment="1" applyProtection="1">
      <alignment vertical="center"/>
      <protection hidden="1"/>
    </xf>
    <xf numFmtId="0" fontId="6" fillId="6" borderId="21" xfId="4" applyFont="1" applyFill="1" applyBorder="1" applyProtection="1">
      <protection hidden="1"/>
    </xf>
    <xf numFmtId="0" fontId="6" fillId="7" borderId="19" xfId="4" applyFont="1" applyFill="1" applyBorder="1" applyProtection="1">
      <protection hidden="1"/>
    </xf>
    <xf numFmtId="0" fontId="6" fillId="7" borderId="21" xfId="4" applyFont="1" applyFill="1" applyBorder="1" applyProtection="1">
      <protection hidden="1"/>
    </xf>
    <xf numFmtId="0" fontId="6" fillId="18" borderId="5" xfId="0" quotePrefix="1" applyFont="1" applyFill="1" applyBorder="1" applyAlignment="1" applyProtection="1">
      <protection hidden="1"/>
    </xf>
    <xf numFmtId="0" fontId="6" fillId="18" borderId="4" xfId="0" applyFont="1" applyFill="1" applyBorder="1" applyAlignment="1" applyProtection="1">
      <protection hidden="1"/>
    </xf>
    <xf numFmtId="0" fontId="6" fillId="18" borderId="6" xfId="0" applyFont="1" applyFill="1" applyBorder="1" applyAlignment="1" applyProtection="1">
      <protection hidden="1"/>
    </xf>
    <xf numFmtId="0" fontId="8" fillId="4" borderId="0" xfId="4" applyFont="1" applyFill="1" applyBorder="1" applyAlignment="1" applyProtection="1">
      <alignment horizontal="left" vertical="center" indent="3"/>
      <protection hidden="1"/>
    </xf>
    <xf numFmtId="0" fontId="8" fillId="4" borderId="25" xfId="4" applyFont="1" applyFill="1" applyBorder="1" applyAlignment="1" applyProtection="1">
      <alignment horizontal="left" vertical="center" indent="3"/>
      <protection hidden="1"/>
    </xf>
    <xf numFmtId="0" fontId="6" fillId="4" borderId="2" xfId="4" applyFont="1" applyFill="1" applyBorder="1" applyProtection="1">
      <protection hidden="1"/>
    </xf>
    <xf numFmtId="0" fontId="6" fillId="4" borderId="13" xfId="4" applyFont="1" applyFill="1" applyBorder="1" applyProtection="1">
      <protection hidden="1"/>
    </xf>
    <xf numFmtId="0" fontId="6" fillId="4" borderId="22" xfId="4" applyFont="1" applyFill="1" applyBorder="1" applyProtection="1">
      <protection hidden="1"/>
    </xf>
    <xf numFmtId="168" fontId="6" fillId="6" borderId="41" xfId="4" applyNumberFormat="1" applyFont="1" applyFill="1" applyBorder="1" applyAlignment="1" applyProtection="1">
      <alignment vertical="center"/>
      <protection hidden="1"/>
    </xf>
    <xf numFmtId="168" fontId="6" fillId="6" borderId="39" xfId="4" applyNumberFormat="1" applyFont="1" applyFill="1" applyBorder="1" applyAlignment="1" applyProtection="1">
      <alignment vertical="center"/>
      <protection hidden="1"/>
    </xf>
    <xf numFmtId="0" fontId="6" fillId="6" borderId="56" xfId="4" applyFont="1" applyFill="1" applyBorder="1" applyProtection="1">
      <protection hidden="1"/>
    </xf>
    <xf numFmtId="0" fontId="6" fillId="7" borderId="24" xfId="4" applyFont="1" applyFill="1" applyBorder="1" applyProtection="1">
      <protection hidden="1"/>
    </xf>
    <xf numFmtId="0" fontId="6" fillId="7" borderId="27" xfId="4" applyFont="1" applyFill="1" applyBorder="1" applyProtection="1">
      <protection hidden="1"/>
    </xf>
    <xf numFmtId="168" fontId="6" fillId="10" borderId="48" xfId="4" applyNumberFormat="1" applyFont="1" applyFill="1" applyBorder="1" applyAlignment="1" applyProtection="1">
      <alignment vertical="center"/>
      <protection locked="0"/>
    </xf>
    <xf numFmtId="168" fontId="6" fillId="10" borderId="30" xfId="4" applyNumberFormat="1" applyFont="1" applyFill="1" applyBorder="1" applyAlignment="1" applyProtection="1">
      <alignment vertical="center"/>
      <protection locked="0"/>
    </xf>
    <xf numFmtId="168" fontId="5" fillId="4" borderId="48" xfId="4" applyNumberFormat="1" applyFont="1" applyFill="1" applyBorder="1" applyAlignment="1" applyProtection="1">
      <alignment vertical="center"/>
      <protection hidden="1"/>
    </xf>
    <xf numFmtId="168" fontId="15" fillId="4" borderId="25" xfId="4" applyNumberFormat="1" applyFont="1" applyFill="1" applyBorder="1" applyAlignment="1" applyProtection="1">
      <alignment horizontal="center" vertical="center"/>
      <protection hidden="1"/>
    </xf>
    <xf numFmtId="168" fontId="5" fillId="10" borderId="48" xfId="4" applyNumberFormat="1" applyFont="1" applyFill="1" applyBorder="1" applyAlignment="1" applyProtection="1">
      <alignment vertical="center"/>
      <protection locked="0"/>
    </xf>
    <xf numFmtId="168" fontId="15" fillId="13" borderId="25" xfId="4" applyNumberFormat="1" applyFont="1" applyFill="1" applyBorder="1" applyAlignment="1" applyProtection="1">
      <alignment horizontal="center" vertical="center"/>
      <protection hidden="1"/>
    </xf>
    <xf numFmtId="168" fontId="5" fillId="4" borderId="28" xfId="4" applyNumberFormat="1" applyFont="1" applyFill="1" applyBorder="1" applyAlignment="1" applyProtection="1">
      <alignment vertical="center"/>
      <protection hidden="1"/>
    </xf>
    <xf numFmtId="168" fontId="5" fillId="4" borderId="49" xfId="4" applyNumberFormat="1" applyFont="1" applyFill="1" applyBorder="1" applyAlignment="1" applyProtection="1">
      <alignment horizontal="left" vertical="center" wrapText="1" indent="1"/>
      <protection hidden="1"/>
    </xf>
    <xf numFmtId="0" fontId="9" fillId="4" borderId="28" xfId="0" applyFont="1" applyFill="1" applyBorder="1" applyAlignment="1" applyProtection="1">
      <alignment horizontal="left" vertical="center" wrapText="1" indent="1"/>
      <protection hidden="1"/>
    </xf>
    <xf numFmtId="168" fontId="6" fillId="6" borderId="73" xfId="4" applyNumberFormat="1" applyFont="1" applyFill="1" applyBorder="1" applyAlignment="1" applyProtection="1">
      <alignment vertical="center"/>
      <protection hidden="1"/>
    </xf>
    <xf numFmtId="168" fontId="5" fillId="6" borderId="26" xfId="4" applyNumberFormat="1" applyFont="1" applyFill="1" applyBorder="1" applyAlignment="1" applyProtection="1">
      <alignment vertical="center"/>
      <protection hidden="1"/>
    </xf>
    <xf numFmtId="165" fontId="6" fillId="9" borderId="55" xfId="7" quotePrefix="1" applyNumberFormat="1" applyFont="1" applyFill="1" applyBorder="1" applyAlignment="1" applyProtection="1">
      <alignment vertical="center"/>
      <protection hidden="1"/>
    </xf>
    <xf numFmtId="165" fontId="6" fillId="9" borderId="6" xfId="7" quotePrefix="1" applyNumberFormat="1" applyFont="1" applyFill="1" applyBorder="1" applyAlignment="1" applyProtection="1">
      <alignment vertical="center"/>
      <protection hidden="1"/>
    </xf>
    <xf numFmtId="168" fontId="5" fillId="4" borderId="23" xfId="4" applyNumberFormat="1" applyFont="1" applyFill="1" applyBorder="1" applyAlignment="1" applyProtection="1">
      <alignment horizontal="left" vertical="center" wrapText="1" indent="1"/>
      <protection hidden="1"/>
    </xf>
    <xf numFmtId="168" fontId="6" fillId="6" borderId="29" xfId="4" applyNumberFormat="1" applyFont="1" applyFill="1" applyBorder="1" applyAlignment="1" applyProtection="1">
      <alignment vertical="center"/>
      <protection hidden="1"/>
    </xf>
    <xf numFmtId="168" fontId="6" fillId="6" borderId="30" xfId="4" applyNumberFormat="1" applyFont="1" applyFill="1" applyBorder="1" applyAlignment="1" applyProtection="1">
      <alignment vertical="center"/>
      <protection hidden="1"/>
    </xf>
    <xf numFmtId="168" fontId="5" fillId="6" borderId="6" xfId="4" applyNumberFormat="1" applyFont="1" applyFill="1" applyBorder="1" applyAlignment="1" applyProtection="1">
      <alignment vertical="center"/>
      <protection hidden="1"/>
    </xf>
    <xf numFmtId="0" fontId="5" fillId="4" borderId="31" xfId="4" applyFont="1" applyFill="1" applyBorder="1" applyAlignment="1" applyProtection="1">
      <alignment horizontal="left" vertical="center" indent="3"/>
      <protection hidden="1"/>
    </xf>
    <xf numFmtId="168" fontId="5" fillId="4" borderId="32" xfId="4" applyNumberFormat="1" applyFont="1" applyFill="1" applyBorder="1" applyAlignment="1" applyProtection="1">
      <alignment vertical="center"/>
      <protection hidden="1"/>
    </xf>
    <xf numFmtId="168" fontId="5" fillId="4" borderId="36" xfId="4" applyNumberFormat="1" applyFont="1" applyFill="1" applyBorder="1" applyAlignment="1" applyProtection="1">
      <alignment vertical="center"/>
      <protection hidden="1"/>
    </xf>
    <xf numFmtId="168" fontId="5" fillId="4" borderId="7" xfId="4" applyNumberFormat="1" applyFont="1" applyFill="1" applyBorder="1" applyAlignment="1" applyProtection="1">
      <alignment vertical="center"/>
      <protection hidden="1"/>
    </xf>
    <xf numFmtId="168" fontId="5" fillId="4" borderId="69" xfId="4" applyNumberFormat="1" applyFont="1" applyFill="1" applyBorder="1" applyAlignment="1" applyProtection="1">
      <alignment vertical="center"/>
      <protection hidden="1"/>
    </xf>
    <xf numFmtId="168" fontId="5" fillId="4" borderId="33" xfId="4" applyNumberFormat="1" applyFont="1" applyFill="1" applyBorder="1" applyAlignment="1" applyProtection="1">
      <alignment vertical="center"/>
      <protection hidden="1"/>
    </xf>
    <xf numFmtId="0" fontId="6" fillId="4" borderId="34" xfId="4" applyFont="1" applyFill="1" applyBorder="1" applyProtection="1">
      <protection hidden="1"/>
    </xf>
    <xf numFmtId="168" fontId="5" fillId="6" borderId="24" xfId="4" applyNumberFormat="1" applyFont="1" applyFill="1" applyBorder="1" applyAlignment="1" applyProtection="1">
      <alignment vertical="center"/>
      <protection hidden="1"/>
    </xf>
    <xf numFmtId="168" fontId="5" fillId="6" borderId="39" xfId="4" applyNumberFormat="1" applyFont="1" applyFill="1" applyBorder="1" applyAlignment="1" applyProtection="1">
      <alignment vertical="center"/>
      <protection hidden="1"/>
    </xf>
    <xf numFmtId="168" fontId="5" fillId="6" borderId="37" xfId="4" applyNumberFormat="1" applyFont="1" applyFill="1" applyBorder="1" applyAlignment="1" applyProtection="1">
      <alignment vertical="center"/>
      <protection hidden="1"/>
    </xf>
    <xf numFmtId="0" fontId="6" fillId="7" borderId="35" xfId="4" applyNumberFormat="1" applyFont="1" applyFill="1" applyBorder="1" applyAlignment="1" applyProtection="1">
      <protection hidden="1"/>
    </xf>
    <xf numFmtId="0" fontId="6" fillId="7" borderId="37" xfId="4" applyNumberFormat="1" applyFont="1" applyFill="1" applyBorder="1" applyAlignment="1" applyProtection="1">
      <protection hidden="1"/>
    </xf>
    <xf numFmtId="0" fontId="6" fillId="18" borderId="5" xfId="0" quotePrefix="1" applyFont="1" applyFill="1" applyBorder="1" applyAlignment="1" applyProtection="1">
      <alignment horizontal="center"/>
      <protection hidden="1"/>
    </xf>
    <xf numFmtId="0" fontId="6" fillId="18" borderId="4" xfId="0" applyFont="1" applyFill="1" applyBorder="1" applyAlignment="1" applyProtection="1">
      <alignment horizontal="center"/>
      <protection hidden="1"/>
    </xf>
    <xf numFmtId="0" fontId="6" fillId="18" borderId="6" xfId="0" applyFont="1" applyFill="1" applyBorder="1" applyAlignment="1" applyProtection="1">
      <alignment horizontal="center"/>
      <protection hidden="1"/>
    </xf>
    <xf numFmtId="0" fontId="5" fillId="4" borderId="17" xfId="4" applyFont="1" applyFill="1" applyBorder="1" applyAlignment="1" applyProtection="1">
      <alignment horizontal="left" vertical="center" indent="1"/>
      <protection hidden="1"/>
    </xf>
    <xf numFmtId="0" fontId="5" fillId="4" borderId="20" xfId="4" applyFont="1" applyFill="1" applyBorder="1" applyAlignment="1" applyProtection="1">
      <alignment horizontal="left" vertical="center" indent="1"/>
      <protection hidden="1"/>
    </xf>
    <xf numFmtId="0" fontId="6" fillId="4" borderId="17" xfId="4" applyFont="1" applyFill="1" applyBorder="1" applyProtection="1">
      <protection hidden="1"/>
    </xf>
    <xf numFmtId="168" fontId="5" fillId="4" borderId="20" xfId="4" applyNumberFormat="1" applyFont="1" applyFill="1" applyBorder="1" applyAlignment="1" applyProtection="1">
      <alignment horizontal="center" vertical="center"/>
      <protection hidden="1"/>
    </xf>
    <xf numFmtId="168" fontId="16" fillId="13" borderId="20" xfId="4" applyNumberFormat="1" applyFont="1" applyFill="1" applyBorder="1" applyAlignment="1" applyProtection="1">
      <alignment horizontal="center" vertical="center"/>
      <protection hidden="1"/>
    </xf>
    <xf numFmtId="0" fontId="6" fillId="6" borderId="78" xfId="4" applyFont="1" applyFill="1" applyBorder="1" applyProtection="1">
      <protection hidden="1"/>
    </xf>
    <xf numFmtId="0" fontId="6" fillId="6" borderId="18" xfId="4" applyFont="1" applyFill="1" applyBorder="1" applyProtection="1">
      <protection hidden="1"/>
    </xf>
    <xf numFmtId="174" fontId="6" fillId="18" borderId="0" xfId="0" applyNumberFormat="1" applyFont="1" applyFill="1" applyBorder="1"/>
    <xf numFmtId="168" fontId="6" fillId="6" borderId="5" xfId="4" applyNumberFormat="1" applyFont="1" applyFill="1" applyBorder="1" applyAlignment="1" applyProtection="1">
      <alignment vertical="center"/>
      <protection hidden="1"/>
    </xf>
    <xf numFmtId="0" fontId="6" fillId="6" borderId="3" xfId="4" applyFont="1" applyFill="1" applyBorder="1" applyProtection="1">
      <protection hidden="1"/>
    </xf>
    <xf numFmtId="0" fontId="6" fillId="6" borderId="13" xfId="4" applyFont="1" applyFill="1" applyBorder="1" applyProtection="1">
      <protection hidden="1"/>
    </xf>
    <xf numFmtId="168" fontId="6" fillId="6" borderId="4" xfId="4" applyNumberFormat="1" applyFont="1" applyFill="1" applyBorder="1" applyAlignment="1" applyProtection="1">
      <alignment vertical="center"/>
      <protection hidden="1"/>
    </xf>
    <xf numFmtId="165" fontId="6" fillId="9" borderId="58" xfId="7" quotePrefix="1" applyNumberFormat="1" applyFont="1" applyFill="1" applyBorder="1" applyAlignment="1" applyProtection="1">
      <alignment vertical="center"/>
      <protection hidden="1"/>
    </xf>
    <xf numFmtId="165" fontId="6" fillId="9" borderId="10" xfId="7" quotePrefix="1" applyNumberFormat="1" applyFont="1" applyFill="1" applyBorder="1" applyAlignment="1" applyProtection="1">
      <alignment vertical="center"/>
      <protection hidden="1"/>
    </xf>
    <xf numFmtId="168" fontId="5" fillId="4" borderId="39" xfId="4" applyNumberFormat="1" applyFont="1" applyFill="1" applyBorder="1" applyAlignment="1" applyProtection="1">
      <alignment horizontal="center" vertical="center"/>
      <protection hidden="1"/>
    </xf>
    <xf numFmtId="168" fontId="16" fillId="13" borderId="39" xfId="4" applyNumberFormat="1" applyFont="1" applyFill="1" applyBorder="1" applyAlignment="1" applyProtection="1">
      <alignment horizontal="center" vertical="center"/>
      <protection hidden="1"/>
    </xf>
    <xf numFmtId="168" fontId="5" fillId="4" borderId="34" xfId="4" applyNumberFormat="1" applyFont="1" applyFill="1" applyBorder="1" applyAlignment="1" applyProtection="1">
      <alignment vertical="center"/>
      <protection hidden="1"/>
    </xf>
    <xf numFmtId="168" fontId="5" fillId="4" borderId="31" xfId="4" applyNumberFormat="1" applyFont="1" applyFill="1" applyBorder="1" applyAlignment="1" applyProtection="1">
      <alignment vertical="center"/>
      <protection hidden="1"/>
    </xf>
    <xf numFmtId="0" fontId="6" fillId="4" borderId="42" xfId="4" applyFont="1" applyFill="1" applyBorder="1" applyProtection="1">
      <protection hidden="1"/>
    </xf>
    <xf numFmtId="168" fontId="5" fillId="6" borderId="5" xfId="4" applyNumberFormat="1" applyFont="1" applyFill="1" applyBorder="1" applyAlignment="1" applyProtection="1">
      <alignment vertical="center"/>
      <protection hidden="1"/>
    </xf>
    <xf numFmtId="168" fontId="5" fillId="6" borderId="30" xfId="4" applyNumberFormat="1" applyFont="1" applyFill="1" applyBorder="1" applyAlignment="1" applyProtection="1">
      <alignment vertical="center"/>
      <protection hidden="1"/>
    </xf>
    <xf numFmtId="0" fontId="6" fillId="7" borderId="38" xfId="4" applyNumberFormat="1" applyFont="1" applyFill="1" applyBorder="1" applyAlignment="1" applyProtection="1">
      <protection hidden="1"/>
    </xf>
    <xf numFmtId="0" fontId="6" fillId="7" borderId="56" xfId="4" applyNumberFormat="1" applyFont="1" applyFill="1" applyBorder="1" applyAlignment="1" applyProtection="1">
      <protection hidden="1"/>
    </xf>
    <xf numFmtId="0" fontId="5" fillId="4" borderId="9" xfId="4" applyFont="1" applyFill="1" applyBorder="1" applyAlignment="1" applyProtection="1">
      <alignment horizontal="left" vertical="center" indent="1"/>
      <protection hidden="1"/>
    </xf>
    <xf numFmtId="0" fontId="5" fillId="4" borderId="73" xfId="4" applyFont="1" applyFill="1" applyBorder="1" applyAlignment="1" applyProtection="1">
      <alignment horizontal="left" vertical="center" indent="1"/>
      <protection hidden="1"/>
    </xf>
    <xf numFmtId="0" fontId="6" fillId="6" borderId="24" xfId="4" applyFont="1" applyFill="1" applyBorder="1" applyProtection="1">
      <protection hidden="1"/>
    </xf>
    <xf numFmtId="0" fontId="6" fillId="6" borderId="25" xfId="4" applyFont="1" applyFill="1" applyBorder="1" applyProtection="1">
      <protection hidden="1"/>
    </xf>
    <xf numFmtId="0" fontId="6" fillId="6" borderId="27" xfId="4" applyFont="1" applyFill="1" applyBorder="1" applyProtection="1">
      <protection hidden="1"/>
    </xf>
    <xf numFmtId="0" fontId="8" fillId="4" borderId="9" xfId="4" applyFont="1" applyFill="1" applyBorder="1" applyAlignment="1" applyProtection="1">
      <alignment horizontal="left" vertical="center" indent="3"/>
      <protection hidden="1"/>
    </xf>
    <xf numFmtId="0" fontId="8" fillId="4" borderId="9" xfId="4" applyFont="1" applyFill="1" applyBorder="1" applyAlignment="1" applyProtection="1">
      <alignment horizontal="left" vertical="center" indent="4"/>
      <protection hidden="1"/>
    </xf>
    <xf numFmtId="0" fontId="8" fillId="4" borderId="25" xfId="4" applyFont="1" applyFill="1" applyBorder="1" applyAlignment="1" applyProtection="1">
      <alignment horizontal="left" vertical="center" indent="4"/>
      <protection hidden="1"/>
    </xf>
    <xf numFmtId="0" fontId="6" fillId="6" borderId="26" xfId="4" applyFont="1" applyFill="1" applyBorder="1" applyProtection="1">
      <protection hidden="1"/>
    </xf>
    <xf numFmtId="0" fontId="10" fillId="4" borderId="9" xfId="4" applyFont="1" applyFill="1" applyBorder="1" applyAlignment="1" applyProtection="1">
      <alignment horizontal="left" vertical="center" indent="5"/>
      <protection hidden="1"/>
    </xf>
    <xf numFmtId="168" fontId="6" fillId="0" borderId="29" xfId="4" applyNumberFormat="1" applyFont="1" applyFill="1" applyBorder="1" applyAlignment="1" applyProtection="1">
      <alignment vertical="center"/>
      <protection locked="0"/>
    </xf>
    <xf numFmtId="168" fontId="6" fillId="0" borderId="30" xfId="4" applyNumberFormat="1" applyFont="1" applyFill="1" applyBorder="1" applyAlignment="1" applyProtection="1">
      <alignment vertical="center"/>
      <protection locked="0"/>
    </xf>
    <xf numFmtId="0" fontId="6" fillId="4" borderId="79" xfId="4" applyNumberFormat="1" applyFont="1" applyFill="1" applyBorder="1" applyAlignment="1" applyProtection="1">
      <protection hidden="1"/>
    </xf>
    <xf numFmtId="0" fontId="6" fillId="4" borderId="4" xfId="4" applyNumberFormat="1" applyFont="1" applyFill="1" applyBorder="1" applyAlignment="1" applyProtection="1">
      <protection hidden="1"/>
    </xf>
    <xf numFmtId="0" fontId="6" fillId="4" borderId="2" xfId="4" applyNumberFormat="1" applyFont="1" applyFill="1" applyBorder="1" applyAlignment="1" applyProtection="1">
      <protection hidden="1"/>
    </xf>
    <xf numFmtId="0" fontId="6" fillId="4" borderId="13" xfId="4" applyNumberFormat="1" applyFont="1" applyFill="1" applyBorder="1" applyAlignment="1" applyProtection="1">
      <protection hidden="1"/>
    </xf>
    <xf numFmtId="0" fontId="6" fillId="4" borderId="49" xfId="4" applyNumberFormat="1" applyFont="1" applyFill="1" applyBorder="1" applyAlignment="1" applyProtection="1">
      <protection hidden="1"/>
    </xf>
    <xf numFmtId="0" fontId="6" fillId="4" borderId="28" xfId="0" applyNumberFormat="1" applyFont="1" applyFill="1" applyBorder="1" applyAlignment="1" applyProtection="1">
      <protection hidden="1"/>
    </xf>
    <xf numFmtId="0" fontId="6" fillId="6" borderId="40" xfId="4" applyFont="1" applyFill="1" applyBorder="1" applyProtection="1">
      <protection hidden="1"/>
    </xf>
    <xf numFmtId="0" fontId="6" fillId="6" borderId="30" xfId="4" applyFont="1" applyFill="1" applyBorder="1" applyProtection="1">
      <protection hidden="1"/>
    </xf>
    <xf numFmtId="0" fontId="6" fillId="6" borderId="6" xfId="4" applyFont="1" applyFill="1" applyBorder="1" applyProtection="1">
      <protection hidden="1"/>
    </xf>
    <xf numFmtId="0" fontId="6" fillId="7" borderId="40" xfId="4" applyFont="1" applyFill="1" applyBorder="1" applyProtection="1">
      <protection hidden="1"/>
    </xf>
    <xf numFmtId="0" fontId="6" fillId="7" borderId="6" xfId="4" applyFont="1" applyFill="1" applyBorder="1" applyProtection="1">
      <protection hidden="1"/>
    </xf>
    <xf numFmtId="165" fontId="6" fillId="9" borderId="57" xfId="7" quotePrefix="1" applyNumberFormat="1" applyFont="1" applyFill="1" applyBorder="1" applyAlignment="1" applyProtection="1">
      <alignment vertical="center"/>
      <protection hidden="1"/>
    </xf>
    <xf numFmtId="165" fontId="6" fillId="9" borderId="27" xfId="7" quotePrefix="1" applyNumberFormat="1" applyFont="1" applyFill="1" applyBorder="1" applyAlignment="1" applyProtection="1">
      <alignment vertical="center"/>
      <protection hidden="1"/>
    </xf>
    <xf numFmtId="0" fontId="6" fillId="4" borderId="29" xfId="4" applyNumberFormat="1" applyFont="1" applyFill="1" applyBorder="1" applyAlignment="1" applyProtection="1">
      <protection hidden="1"/>
    </xf>
    <xf numFmtId="0" fontId="6" fillId="4" borderId="30" xfId="4" applyNumberFormat="1" applyFont="1" applyFill="1" applyBorder="1" applyAlignment="1" applyProtection="1">
      <protection hidden="1"/>
    </xf>
    <xf numFmtId="0" fontId="6" fillId="4" borderId="48" xfId="4" applyNumberFormat="1" applyFont="1" applyFill="1" applyBorder="1" applyAlignment="1" applyProtection="1">
      <protection hidden="1"/>
    </xf>
    <xf numFmtId="0" fontId="6" fillId="4" borderId="28" xfId="4" applyNumberFormat="1" applyFont="1" applyFill="1" applyBorder="1" applyAlignment="1" applyProtection="1">
      <protection hidden="1"/>
    </xf>
    <xf numFmtId="0" fontId="10" fillId="4" borderId="9" xfId="4" applyFont="1" applyFill="1" applyBorder="1" applyAlignment="1" applyProtection="1">
      <alignment horizontal="left" vertical="center" indent="4"/>
      <protection hidden="1"/>
    </xf>
    <xf numFmtId="168" fontId="6" fillId="10" borderId="29" xfId="4" applyNumberFormat="1" applyFont="1" applyFill="1" applyBorder="1" applyAlignment="1" applyProtection="1">
      <alignment vertical="center"/>
      <protection locked="0"/>
    </xf>
    <xf numFmtId="168" fontId="5" fillId="0" borderId="48" xfId="4" applyNumberFormat="1" applyFont="1" applyFill="1" applyBorder="1" applyAlignment="1" applyProtection="1">
      <alignment vertical="center"/>
      <protection locked="0"/>
    </xf>
    <xf numFmtId="0" fontId="5" fillId="4" borderId="9" xfId="4" applyFont="1" applyFill="1" applyBorder="1" applyAlignment="1" applyProtection="1">
      <alignment horizontal="left" vertical="center" indent="3"/>
      <protection hidden="1"/>
    </xf>
    <xf numFmtId="168" fontId="5" fillId="4" borderId="76" xfId="4" applyNumberFormat="1" applyFont="1" applyFill="1" applyBorder="1" applyAlignment="1" applyProtection="1">
      <alignment vertical="center"/>
      <protection hidden="1"/>
    </xf>
    <xf numFmtId="168" fontId="5" fillId="4" borderId="52" xfId="4" applyNumberFormat="1" applyFont="1" applyFill="1" applyBorder="1" applyAlignment="1" applyProtection="1">
      <alignment vertical="center"/>
      <protection hidden="1"/>
    </xf>
    <xf numFmtId="0" fontId="6" fillId="7" borderId="5" xfId="4" applyNumberFormat="1" applyFont="1" applyFill="1" applyBorder="1" applyAlignment="1" applyProtection="1">
      <protection hidden="1"/>
    </xf>
    <xf numFmtId="0" fontId="5" fillId="4" borderId="14" xfId="4" applyFont="1" applyFill="1" applyBorder="1" applyAlignment="1" applyProtection="1">
      <alignment horizontal="left" vertical="center" indent="1"/>
      <protection hidden="1"/>
    </xf>
    <xf numFmtId="168" fontId="5" fillId="4" borderId="14" xfId="4" applyNumberFormat="1" applyFont="1" applyFill="1" applyBorder="1" applyAlignment="1" applyProtection="1">
      <alignment vertical="center"/>
      <protection hidden="1"/>
    </xf>
    <xf numFmtId="168" fontId="5" fillId="4" borderId="80" xfId="4" applyNumberFormat="1" applyFont="1" applyFill="1" applyBorder="1" applyAlignment="1" applyProtection="1">
      <alignment vertical="center"/>
      <protection hidden="1"/>
    </xf>
    <xf numFmtId="168" fontId="5" fillId="4" borderId="15" xfId="4" applyNumberFormat="1" applyFont="1" applyFill="1" applyBorder="1" applyAlignment="1" applyProtection="1">
      <alignment horizontal="center" vertical="center"/>
      <protection hidden="1"/>
    </xf>
    <xf numFmtId="168" fontId="5" fillId="4" borderId="75" xfId="4" applyNumberFormat="1" applyFont="1" applyFill="1" applyBorder="1" applyAlignment="1" applyProtection="1">
      <alignment vertical="center"/>
      <protection hidden="1"/>
    </xf>
    <xf numFmtId="168" fontId="5" fillId="6" borderId="43" xfId="4" applyNumberFormat="1" applyFont="1" applyFill="1" applyBorder="1" applyAlignment="1" applyProtection="1">
      <alignment vertical="center"/>
      <protection hidden="1"/>
    </xf>
    <xf numFmtId="168" fontId="5" fillId="6" borderId="15" xfId="4" applyNumberFormat="1" applyFont="1" applyFill="1" applyBorder="1" applyAlignment="1" applyProtection="1">
      <alignment vertical="center"/>
      <protection hidden="1"/>
    </xf>
    <xf numFmtId="0" fontId="6" fillId="7" borderId="43" xfId="4" applyNumberFormat="1" applyFont="1" applyFill="1" applyBorder="1" applyAlignment="1" applyProtection="1">
      <protection hidden="1"/>
    </xf>
    <xf numFmtId="0" fontId="6" fillId="7" borderId="16" xfId="4" applyNumberFormat="1" applyFont="1" applyFill="1" applyBorder="1" applyAlignment="1" applyProtection="1">
      <protection hidden="1"/>
    </xf>
    <xf numFmtId="0" fontId="6" fillId="18" borderId="35" xfId="0" quotePrefix="1" applyFont="1" applyFill="1" applyBorder="1" applyAlignment="1" applyProtection="1">
      <protection hidden="1"/>
    </xf>
    <xf numFmtId="0" fontId="6" fillId="18" borderId="36" xfId="0" applyFont="1" applyFill="1" applyBorder="1" applyAlignment="1" applyProtection="1">
      <protection hidden="1"/>
    </xf>
    <xf numFmtId="0" fontId="6" fillId="18" borderId="39" xfId="0" applyFont="1" applyFill="1" applyBorder="1" applyAlignment="1" applyProtection="1">
      <protection hidden="1"/>
    </xf>
    <xf numFmtId="0" fontId="6" fillId="18" borderId="37" xfId="0" applyFont="1" applyFill="1" applyBorder="1" applyAlignment="1" applyProtection="1">
      <protection hidden="1"/>
    </xf>
    <xf numFmtId="0" fontId="6" fillId="18" borderId="0" xfId="0" applyFont="1" applyFill="1" applyBorder="1"/>
    <xf numFmtId="0" fontId="6" fillId="4" borderId="9" xfId="4" applyFont="1" applyFill="1" applyBorder="1" applyProtection="1">
      <protection hidden="1"/>
    </xf>
    <xf numFmtId="0" fontId="6" fillId="7" borderId="0" xfId="4" applyFont="1" applyFill="1" applyBorder="1" applyProtection="1">
      <protection hidden="1"/>
    </xf>
    <xf numFmtId="0" fontId="6" fillId="18" borderId="0" xfId="4" applyNumberFormat="1" applyFont="1" applyFill="1" applyBorder="1" applyAlignment="1" applyProtection="1">
      <protection hidden="1"/>
    </xf>
    <xf numFmtId="0" fontId="6" fillId="18" borderId="0" xfId="0" quotePrefix="1" applyFont="1" applyFill="1" applyBorder="1" applyAlignment="1" applyProtection="1">
      <protection hidden="1"/>
    </xf>
    <xf numFmtId="0" fontId="6" fillId="18" borderId="0" xfId="0" applyFont="1" applyFill="1" applyBorder="1" applyAlignment="1" applyProtection="1">
      <protection hidden="1"/>
    </xf>
    <xf numFmtId="0" fontId="6" fillId="18" borderId="1" xfId="0" applyFont="1" applyFill="1" applyBorder="1" applyAlignment="1" applyProtection="1">
      <protection hidden="1"/>
    </xf>
    <xf numFmtId="0" fontId="6" fillId="18" borderId="0" xfId="4" applyFont="1" applyFill="1" applyBorder="1" applyProtection="1">
      <protection hidden="1"/>
    </xf>
    <xf numFmtId="0" fontId="6" fillId="4" borderId="9" xfId="4" quotePrefix="1" applyFont="1" applyFill="1" applyBorder="1" applyProtection="1">
      <protection hidden="1"/>
    </xf>
    <xf numFmtId="0" fontId="6" fillId="4" borderId="0" xfId="4" quotePrefix="1" applyFont="1" applyFill="1" applyBorder="1" applyProtection="1">
      <protection hidden="1"/>
    </xf>
    <xf numFmtId="168" fontId="17" fillId="6" borderId="0" xfId="4" applyNumberFormat="1" applyFont="1" applyFill="1" applyBorder="1" applyAlignment="1" applyProtection="1">
      <protection hidden="1"/>
    </xf>
    <xf numFmtId="0" fontId="17" fillId="6" borderId="0" xfId="4" applyNumberFormat="1" applyFont="1" applyFill="1" applyBorder="1" applyAlignment="1" applyProtection="1">
      <protection hidden="1"/>
    </xf>
    <xf numFmtId="168" fontId="17" fillId="7" borderId="0" xfId="4" applyNumberFormat="1" applyFont="1" applyFill="1" applyBorder="1" applyAlignment="1" applyProtection="1">
      <protection hidden="1"/>
    </xf>
    <xf numFmtId="0" fontId="6" fillId="18" borderId="0" xfId="0" quotePrefix="1" applyFont="1" applyFill="1" applyBorder="1" applyAlignment="1" applyProtection="1">
      <alignment horizontal="center"/>
      <protection hidden="1"/>
    </xf>
    <xf numFmtId="0" fontId="6" fillId="18" borderId="1" xfId="0" applyFont="1" applyFill="1" applyBorder="1" applyAlignment="1" applyProtection="1">
      <alignment horizontal="center"/>
      <protection hidden="1"/>
    </xf>
    <xf numFmtId="172" fontId="6" fillId="18" borderId="0" xfId="0" applyNumberFormat="1" applyFont="1" applyFill="1" applyBorder="1" applyAlignment="1">
      <alignment vertical="center"/>
    </xf>
    <xf numFmtId="168" fontId="6" fillId="6" borderId="0" xfId="4" applyNumberFormat="1" applyFont="1" applyFill="1" applyBorder="1" applyProtection="1">
      <protection hidden="1"/>
    </xf>
    <xf numFmtId="168" fontId="6" fillId="7" borderId="0" xfId="4" applyNumberFormat="1" applyFont="1" applyFill="1" applyBorder="1" applyProtection="1">
      <protection hidden="1"/>
    </xf>
    <xf numFmtId="0" fontId="5" fillId="4" borderId="41" xfId="4" applyFont="1" applyFill="1" applyBorder="1" applyProtection="1">
      <protection hidden="1"/>
    </xf>
    <xf numFmtId="0" fontId="6" fillId="4" borderId="51" xfId="4" applyFont="1" applyFill="1" applyBorder="1" applyProtection="1">
      <protection hidden="1"/>
    </xf>
    <xf numFmtId="0" fontId="6" fillId="6" borderId="51" xfId="4" applyFont="1" applyFill="1" applyBorder="1" applyProtection="1">
      <protection hidden="1"/>
    </xf>
    <xf numFmtId="0" fontId="6" fillId="7" borderId="51" xfId="4" applyNumberFormat="1" applyFont="1" applyFill="1" applyBorder="1" applyAlignment="1" applyProtection="1">
      <protection hidden="1"/>
    </xf>
    <xf numFmtId="0" fontId="6" fillId="7" borderId="51" xfId="4" applyFont="1" applyFill="1" applyBorder="1" applyProtection="1">
      <protection hidden="1"/>
    </xf>
    <xf numFmtId="0" fontId="6" fillId="7" borderId="42" xfId="4" applyNumberFormat="1" applyFont="1" applyFill="1" applyBorder="1" applyAlignment="1" applyProtection="1">
      <protection hidden="1"/>
    </xf>
    <xf numFmtId="0" fontId="6" fillId="18" borderId="2" xfId="4" applyNumberFormat="1" applyFont="1" applyFill="1" applyBorder="1" applyAlignment="1" applyProtection="1">
      <protection hidden="1"/>
    </xf>
    <xf numFmtId="0" fontId="6" fillId="18" borderId="2" xfId="0" applyFont="1" applyFill="1" applyBorder="1" applyAlignment="1" applyProtection="1">
      <alignment horizontal="center"/>
      <protection hidden="1"/>
    </xf>
    <xf numFmtId="0" fontId="6" fillId="18" borderId="3" xfId="0" applyFont="1" applyFill="1" applyBorder="1" applyAlignment="1" applyProtection="1">
      <alignment horizontal="center"/>
      <protection hidden="1"/>
    </xf>
    <xf numFmtId="0" fontId="6" fillId="3" borderId="9" xfId="4" applyFont="1" applyFill="1" applyBorder="1" applyProtection="1">
      <protection hidden="1"/>
    </xf>
    <xf numFmtId="0" fontId="6" fillId="3" borderId="0" xfId="4" applyFont="1" applyFill="1" applyBorder="1" applyProtection="1">
      <protection hidden="1"/>
    </xf>
    <xf numFmtId="169" fontId="6" fillId="3" borderId="0" xfId="4" applyNumberFormat="1" applyFont="1" applyFill="1" applyBorder="1" applyProtection="1">
      <protection hidden="1"/>
    </xf>
    <xf numFmtId="0" fontId="18" fillId="18" borderId="0" xfId="0" applyFont="1" applyFill="1" applyAlignment="1" applyProtection="1">
      <alignment vertical="top"/>
      <protection hidden="1"/>
    </xf>
    <xf numFmtId="0" fontId="18" fillId="18" borderId="0" xfId="0" applyFont="1" applyFill="1" applyBorder="1" applyAlignment="1" applyProtection="1">
      <alignment vertical="top"/>
      <protection hidden="1"/>
    </xf>
    <xf numFmtId="0" fontId="5" fillId="18" borderId="0" xfId="0" applyFont="1" applyFill="1" applyBorder="1" applyAlignment="1" applyProtection="1">
      <alignment vertical="center"/>
      <protection hidden="1"/>
    </xf>
    <xf numFmtId="0" fontId="6" fillId="18" borderId="0" xfId="0" applyFont="1" applyFill="1" applyProtection="1">
      <protection hidden="1"/>
    </xf>
    <xf numFmtId="0" fontId="6" fillId="18" borderId="59" xfId="0" applyFont="1" applyFill="1" applyBorder="1" applyAlignment="1" applyProtection="1">
      <alignment horizontal="left" vertical="center" indent="1"/>
      <protection hidden="1"/>
    </xf>
    <xf numFmtId="0" fontId="6" fillId="18" borderId="60" xfId="0" applyFont="1" applyFill="1" applyBorder="1" applyProtection="1">
      <protection hidden="1"/>
    </xf>
    <xf numFmtId="168" fontId="6" fillId="18" borderId="61" xfId="0" applyNumberFormat="1" applyFont="1" applyFill="1" applyBorder="1" applyAlignment="1" applyProtection="1">
      <alignment vertical="center"/>
      <protection hidden="1"/>
    </xf>
    <xf numFmtId="0" fontId="6" fillId="18" borderId="62" xfId="0" applyFont="1" applyFill="1" applyBorder="1" applyAlignment="1" applyProtection="1">
      <alignment horizontal="left" vertical="center" indent="1"/>
      <protection hidden="1"/>
    </xf>
    <xf numFmtId="0" fontId="6" fillId="18" borderId="63" xfId="0" applyFont="1" applyFill="1" applyBorder="1" applyProtection="1">
      <protection hidden="1"/>
    </xf>
    <xf numFmtId="0" fontId="6" fillId="18" borderId="64" xfId="0" applyFont="1" applyFill="1" applyBorder="1" applyAlignment="1" applyProtection="1">
      <alignment vertical="center"/>
      <protection hidden="1"/>
    </xf>
    <xf numFmtId="0" fontId="6" fillId="18" borderId="65" xfId="4" applyFont="1" applyFill="1" applyBorder="1" applyProtection="1">
      <protection hidden="1"/>
    </xf>
    <xf numFmtId="0" fontId="6" fillId="3" borderId="65" xfId="4" applyFont="1" applyFill="1" applyBorder="1" applyProtection="1">
      <protection hidden="1"/>
    </xf>
    <xf numFmtId="0" fontId="6" fillId="3" borderId="63" xfId="4" applyFont="1" applyFill="1" applyBorder="1" applyProtection="1">
      <protection hidden="1"/>
    </xf>
    <xf numFmtId="0" fontId="6" fillId="3" borderId="60" xfId="4" applyFont="1" applyFill="1" applyBorder="1" applyProtection="1">
      <protection hidden="1"/>
    </xf>
    <xf numFmtId="0" fontId="6" fillId="3" borderId="61" xfId="4" applyFont="1" applyFill="1" applyBorder="1" applyProtection="1">
      <protection hidden="1"/>
    </xf>
    <xf numFmtId="0" fontId="6" fillId="18" borderId="29" xfId="0" applyFont="1" applyFill="1" applyBorder="1" applyAlignment="1" applyProtection="1">
      <alignment horizontal="left" vertical="center" indent="1"/>
      <protection hidden="1"/>
    </xf>
    <xf numFmtId="0" fontId="6" fillId="18" borderId="48" xfId="0" applyFont="1" applyFill="1" applyBorder="1" applyProtection="1">
      <protection hidden="1"/>
    </xf>
    <xf numFmtId="165" fontId="6" fillId="18" borderId="28" xfId="0" applyNumberFormat="1" applyFont="1" applyFill="1" applyBorder="1" applyAlignment="1" applyProtection="1">
      <alignment vertical="center"/>
      <protection hidden="1"/>
    </xf>
    <xf numFmtId="0" fontId="6" fillId="18" borderId="40" xfId="0" applyFont="1" applyFill="1" applyBorder="1" applyAlignment="1" applyProtection="1">
      <alignment horizontal="left" vertical="center" indent="1"/>
      <protection hidden="1"/>
    </xf>
    <xf numFmtId="0" fontId="6" fillId="18" borderId="47" xfId="0" applyFont="1" applyFill="1" applyBorder="1" applyProtection="1">
      <protection hidden="1"/>
    </xf>
    <xf numFmtId="0" fontId="6" fillId="18" borderId="46" xfId="0" applyFont="1" applyFill="1" applyBorder="1" applyAlignment="1" applyProtection="1">
      <alignment vertical="center"/>
      <protection hidden="1"/>
    </xf>
    <xf numFmtId="0" fontId="6" fillId="18" borderId="30" xfId="4" applyFont="1" applyFill="1" applyBorder="1" applyProtection="1">
      <protection hidden="1"/>
    </xf>
    <xf numFmtId="0" fontId="6" fillId="3" borderId="30" xfId="4" applyFont="1" applyFill="1" applyBorder="1" applyProtection="1">
      <protection hidden="1"/>
    </xf>
    <xf numFmtId="0" fontId="6" fillId="3" borderId="47" xfId="4" applyFont="1" applyFill="1" applyBorder="1" applyProtection="1">
      <protection hidden="1"/>
    </xf>
    <xf numFmtId="0" fontId="6" fillId="3" borderId="48" xfId="4" applyFont="1" applyFill="1" applyBorder="1" applyProtection="1">
      <protection hidden="1"/>
    </xf>
    <xf numFmtId="0" fontId="6" fillId="3" borderId="28" xfId="4" applyFont="1" applyFill="1" applyBorder="1" applyProtection="1">
      <protection hidden="1"/>
    </xf>
    <xf numFmtId="168" fontId="6" fillId="18" borderId="28" xfId="0" applyNumberFormat="1" applyFont="1" applyFill="1" applyBorder="1" applyAlignment="1" applyProtection="1">
      <alignment vertical="center"/>
      <protection hidden="1"/>
    </xf>
    <xf numFmtId="0" fontId="6" fillId="18" borderId="35" xfId="0" applyFont="1" applyFill="1" applyBorder="1" applyAlignment="1" applyProtection="1">
      <alignment horizontal="left" vertical="center" indent="1"/>
      <protection hidden="1"/>
    </xf>
    <xf numFmtId="0" fontId="6" fillId="18" borderId="66" xfId="0" applyFont="1" applyFill="1" applyBorder="1" applyProtection="1">
      <protection hidden="1"/>
    </xf>
    <xf numFmtId="0" fontId="6" fillId="18" borderId="32" xfId="0" applyFont="1" applyFill="1" applyBorder="1" applyProtection="1">
      <protection hidden="1"/>
    </xf>
    <xf numFmtId="0" fontId="6" fillId="18" borderId="67" xfId="0" applyFont="1" applyFill="1" applyBorder="1" applyAlignment="1" applyProtection="1">
      <alignment vertical="center"/>
      <protection hidden="1"/>
    </xf>
    <xf numFmtId="0" fontId="6" fillId="18" borderId="36" xfId="4" applyFont="1" applyFill="1" applyBorder="1" applyProtection="1">
      <protection hidden="1"/>
    </xf>
    <xf numFmtId="0" fontId="6" fillId="3" borderId="36" xfId="4" applyFont="1" applyFill="1" applyBorder="1" applyProtection="1">
      <protection hidden="1"/>
    </xf>
    <xf numFmtId="0" fontId="6" fillId="3" borderId="66" xfId="4" applyFont="1" applyFill="1" applyBorder="1" applyProtection="1">
      <protection hidden="1"/>
    </xf>
    <xf numFmtId="0" fontId="6" fillId="3" borderId="32" xfId="4" applyFont="1" applyFill="1" applyBorder="1" applyProtection="1">
      <protection hidden="1"/>
    </xf>
    <xf numFmtId="0" fontId="6" fillId="3" borderId="34" xfId="4" applyFont="1" applyFill="1" applyBorder="1" applyProtection="1">
      <protection hidden="1"/>
    </xf>
    <xf numFmtId="0" fontId="6" fillId="18" borderId="41" xfId="0" applyFont="1" applyFill="1" applyBorder="1" applyAlignment="1" applyProtection="1">
      <alignment horizontal="left" vertical="center" indent="1"/>
      <protection hidden="1"/>
    </xf>
    <xf numFmtId="165" fontId="6" fillId="18" borderId="34" xfId="0" applyNumberFormat="1" applyFont="1" applyFill="1" applyBorder="1" applyAlignment="1" applyProtection="1">
      <alignment vertical="center"/>
      <protection hidden="1"/>
    </xf>
    <xf numFmtId="0" fontId="6" fillId="18" borderId="0" xfId="0" applyFont="1" applyFill="1" applyAlignment="1" applyProtection="1">
      <alignment horizontal="left" vertical="center" indent="1"/>
      <protection hidden="1"/>
    </xf>
    <xf numFmtId="0" fontId="6" fillId="3" borderId="0" xfId="0" applyFont="1" applyFill="1" applyBorder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174" fontId="6" fillId="0" borderId="9" xfId="0" applyNumberFormat="1" applyFont="1" applyBorder="1" applyAlignment="1"/>
    <xf numFmtId="175" fontId="6" fillId="0" borderId="44" xfId="0" applyNumberFormat="1" applyFont="1" applyBorder="1" applyAlignment="1">
      <alignment vertical="center"/>
    </xf>
    <xf numFmtId="175" fontId="6" fillId="0" borderId="0" xfId="0" applyNumberFormat="1" applyFont="1" applyBorder="1" applyAlignment="1">
      <alignment vertical="center"/>
    </xf>
    <xf numFmtId="1" fontId="6" fillId="18" borderId="0" xfId="0" applyNumberFormat="1" applyFont="1" applyFill="1" applyBorder="1" applyAlignment="1">
      <alignment horizontal="center"/>
    </xf>
    <xf numFmtId="1" fontId="6" fillId="18" borderId="0" xfId="0" applyNumberFormat="1" applyFont="1" applyFill="1" applyBorder="1" applyAlignment="1">
      <alignment horizontal="center" vertical="center"/>
    </xf>
    <xf numFmtId="0" fontId="6" fillId="11" borderId="70" xfId="7" applyNumberFormat="1" applyFont="1" applyFill="1" applyBorder="1" applyAlignment="1" applyProtection="1">
      <alignment horizontal="center" vertical="center"/>
      <protection hidden="1"/>
    </xf>
    <xf numFmtId="168" fontId="6" fillId="6" borderId="24" xfId="4" applyNumberFormat="1" applyFont="1" applyFill="1" applyBorder="1" applyAlignment="1" applyProtection="1">
      <alignment vertical="center"/>
      <protection hidden="1"/>
    </xf>
    <xf numFmtId="168" fontId="6" fillId="6" borderId="40" xfId="4" applyNumberFormat="1" applyFont="1" applyFill="1" applyBorder="1" applyAlignment="1" applyProtection="1">
      <alignment vertical="center"/>
      <protection hidden="1"/>
    </xf>
    <xf numFmtId="164" fontId="5" fillId="0" borderId="47" xfId="4" applyNumberFormat="1" applyFont="1" applyFill="1" applyBorder="1" applyAlignment="1" applyProtection="1">
      <alignment horizontal="left" vertical="center" indent="1"/>
      <protection hidden="1"/>
    </xf>
    <xf numFmtId="164" fontId="5" fillId="0" borderId="48" xfId="4" applyNumberFormat="1" applyFont="1" applyFill="1" applyBorder="1" applyAlignment="1" applyProtection="1">
      <alignment horizontal="left" vertical="center" indent="1"/>
      <protection hidden="1"/>
    </xf>
    <xf numFmtId="164" fontId="5" fillId="0" borderId="46" xfId="4" applyNumberFormat="1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center" vertical="top" wrapText="1"/>
      <protection hidden="1"/>
    </xf>
    <xf numFmtId="0" fontId="5" fillId="2" borderId="0" xfId="0" applyFont="1" applyFill="1" applyBorder="1" applyAlignment="1" applyProtection="1">
      <alignment horizontal="center" vertical="top" wrapText="1"/>
      <protection hidden="1"/>
    </xf>
    <xf numFmtId="0" fontId="5" fillId="4" borderId="76" xfId="4" applyFont="1" applyFill="1" applyBorder="1" applyAlignment="1" applyProtection="1">
      <alignment horizontal="center" vertical="center" wrapText="1"/>
      <protection hidden="1"/>
    </xf>
    <xf numFmtId="0" fontId="5" fillId="4" borderId="7" xfId="4" applyFont="1" applyFill="1" applyBorder="1" applyAlignment="1" applyProtection="1">
      <alignment horizontal="center" vertical="center" wrapText="1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75" xfId="0" applyFont="1" applyFill="1" applyBorder="1" applyAlignment="1" applyProtection="1">
      <alignment horizontal="center" vertical="center"/>
      <protection hidden="1"/>
    </xf>
    <xf numFmtId="0" fontId="5" fillId="18" borderId="68" xfId="0" applyFont="1" applyFill="1" applyBorder="1" applyAlignment="1" applyProtection="1">
      <alignment horizontal="center" vertical="top" wrapText="1"/>
      <protection hidden="1"/>
    </xf>
    <xf numFmtId="0" fontId="5" fillId="18" borderId="24" xfId="0" applyFont="1" applyFill="1" applyBorder="1" applyAlignment="1" applyProtection="1">
      <alignment horizontal="center" vertical="top" wrapText="1"/>
      <protection hidden="1"/>
    </xf>
    <xf numFmtId="0" fontId="8" fillId="4" borderId="59" xfId="4" applyFont="1" applyFill="1" applyBorder="1" applyAlignment="1" applyProtection="1">
      <alignment horizontal="center" vertical="center"/>
      <protection hidden="1"/>
    </xf>
    <xf numFmtId="0" fontId="6" fillId="0" borderId="6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5" fillId="18" borderId="59" xfId="0" applyFont="1" applyFill="1" applyBorder="1" applyAlignment="1" applyProtection="1">
      <alignment horizontal="center" vertical="center" wrapText="1"/>
      <protection hidden="1"/>
    </xf>
    <xf numFmtId="0" fontId="5" fillId="18" borderId="60" xfId="0" applyFont="1" applyFill="1" applyBorder="1" applyAlignment="1" applyProtection="1">
      <alignment horizontal="center" vertical="center" wrapText="1"/>
      <protection hidden="1"/>
    </xf>
    <xf numFmtId="0" fontId="5" fillId="18" borderId="61" xfId="0" applyFont="1" applyFill="1" applyBorder="1" applyAlignment="1" applyProtection="1">
      <alignment horizontal="center" vertical="center" wrapText="1"/>
      <protection hidden="1"/>
    </xf>
    <xf numFmtId="164" fontId="13" fillId="5" borderId="73" xfId="0" applyNumberFormat="1" applyFont="1" applyFill="1" applyBorder="1" applyAlignment="1" applyProtection="1">
      <alignment horizontal="center" vertical="center"/>
      <protection hidden="1"/>
    </xf>
    <xf numFmtId="164" fontId="13" fillId="5" borderId="17" xfId="0" applyNumberFormat="1" applyFont="1" applyFill="1" applyBorder="1" applyAlignment="1" applyProtection="1">
      <alignment horizontal="center" vertical="center"/>
      <protection hidden="1"/>
    </xf>
    <xf numFmtId="164" fontId="13" fillId="5" borderId="18" xfId="0" applyNumberFormat="1" applyFont="1" applyFill="1" applyBorder="1" applyAlignment="1" applyProtection="1">
      <alignment horizontal="center" vertical="center"/>
      <protection hidden="1"/>
    </xf>
    <xf numFmtId="164" fontId="13" fillId="5" borderId="29" xfId="0" applyNumberFormat="1" applyFont="1" applyFill="1" applyBorder="1" applyAlignment="1" applyProtection="1">
      <alignment horizontal="center" vertical="center"/>
      <protection hidden="1"/>
    </xf>
    <xf numFmtId="0" fontId="6" fillId="0" borderId="4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7" borderId="73" xfId="4" applyNumberFormat="1" applyFont="1" applyFill="1" applyBorder="1" applyAlignment="1" applyProtection="1">
      <alignment horizontal="center" vertical="center" wrapText="1"/>
      <protection hidden="1"/>
    </xf>
    <xf numFmtId="0" fontId="5" fillId="7" borderId="18" xfId="4" applyNumberFormat="1" applyFont="1" applyFill="1" applyBorder="1" applyAlignment="1" applyProtection="1">
      <alignment horizontal="center" vertical="center" wrapText="1"/>
      <protection hidden="1"/>
    </xf>
    <xf numFmtId="0" fontId="5" fillId="7" borderId="79" xfId="4" applyNumberFormat="1" applyFont="1" applyFill="1" applyBorder="1" applyAlignment="1" applyProtection="1">
      <alignment horizontal="center" vertical="center" wrapText="1"/>
      <protection hidden="1"/>
    </xf>
    <xf numFmtId="0" fontId="5" fillId="7" borderId="13" xfId="4" applyNumberFormat="1" applyFont="1" applyFill="1" applyBorder="1" applyAlignment="1" applyProtection="1">
      <alignment horizontal="center" vertical="center" wrapText="1"/>
      <protection hidden="1"/>
    </xf>
    <xf numFmtId="0" fontId="5" fillId="18" borderId="10" xfId="0" applyFont="1" applyFill="1" applyBorder="1" applyAlignment="1" applyProtection="1">
      <alignment horizontal="center" vertical="top" wrapText="1"/>
      <protection hidden="1"/>
    </xf>
    <xf numFmtId="0" fontId="5" fillId="18" borderId="27" xfId="0" applyFont="1" applyFill="1" applyBorder="1" applyAlignment="1" applyProtection="1">
      <alignment horizontal="center" vertical="top" wrapText="1"/>
      <protection hidden="1"/>
    </xf>
    <xf numFmtId="0" fontId="5" fillId="18" borderId="52" xfId="0" applyFont="1" applyFill="1" applyBorder="1" applyAlignment="1" applyProtection="1">
      <alignment horizontal="center" vertical="top" wrapText="1"/>
      <protection hidden="1"/>
    </xf>
    <xf numFmtId="0" fontId="5" fillId="18" borderId="25" xfId="0" applyFont="1" applyFill="1" applyBorder="1" applyAlignment="1" applyProtection="1">
      <alignment horizontal="center" vertical="top" wrapText="1"/>
      <protection hidden="1"/>
    </xf>
    <xf numFmtId="0" fontId="5" fillId="18" borderId="0" xfId="4" applyFont="1" applyFill="1" applyAlignment="1" applyProtection="1">
      <alignment horizontal="center" wrapText="1"/>
      <protection hidden="1"/>
    </xf>
    <xf numFmtId="167" fontId="8" fillId="2" borderId="73" xfId="0" applyNumberFormat="1" applyFont="1" applyFill="1" applyBorder="1" applyAlignment="1" applyProtection="1">
      <alignment horizontal="left" vertical="center" wrapText="1" indent="1"/>
      <protection hidden="1"/>
    </xf>
    <xf numFmtId="167" fontId="8" fillId="2" borderId="79" xfId="0" applyNumberFormat="1" applyFont="1" applyFill="1" applyBorder="1" applyAlignment="1" applyProtection="1">
      <alignment horizontal="left" vertical="center" wrapText="1" indent="1"/>
      <protection hidden="1"/>
    </xf>
    <xf numFmtId="0" fontId="7" fillId="12" borderId="72" xfId="0" applyNumberFormat="1" applyFont="1" applyFill="1" applyBorder="1" applyAlignment="1" applyProtection="1">
      <alignment horizontal="center" vertical="center" wrapText="1"/>
      <protection hidden="1"/>
    </xf>
    <xf numFmtId="0" fontId="7" fillId="12" borderId="71" xfId="0" applyNumberFormat="1" applyFont="1" applyFill="1" applyBorder="1" applyAlignment="1" applyProtection="1">
      <alignment horizontal="center" vertical="center" wrapText="1"/>
      <protection hidden="1"/>
    </xf>
    <xf numFmtId="0" fontId="7" fillId="12" borderId="44" xfId="0" applyNumberFormat="1" applyFont="1" applyFill="1" applyBorder="1" applyAlignment="1" applyProtection="1">
      <alignment horizontal="center" vertical="center" wrapText="1"/>
      <protection hidden="1"/>
    </xf>
    <xf numFmtId="0" fontId="7" fillId="1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6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4" xfId="0" applyFont="1" applyBorder="1" applyAlignment="1"/>
    <xf numFmtId="0" fontId="6" fillId="0" borderId="61" xfId="0" applyFont="1" applyBorder="1" applyAlignment="1"/>
    <xf numFmtId="0" fontId="7" fillId="12" borderId="52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4" xfId="0" applyFont="1" applyFill="1" applyBorder="1" applyAlignment="1" applyProtection="1">
      <alignment horizontal="center" wrapText="1"/>
      <protection hidden="1"/>
    </xf>
    <xf numFmtId="0" fontId="5" fillId="0" borderId="59" xfId="0" applyFont="1" applyFill="1" applyBorder="1" applyAlignment="1">
      <alignment horizontal="center" vertical="top" wrapText="1"/>
    </xf>
    <xf numFmtId="0" fontId="5" fillId="0" borderId="61" xfId="0" applyFont="1" applyFill="1" applyBorder="1" applyAlignment="1">
      <alignment horizontal="center" vertical="top"/>
    </xf>
    <xf numFmtId="0" fontId="5" fillId="0" borderId="9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63" xfId="0" applyFont="1" applyFill="1" applyBorder="1" applyAlignment="1">
      <alignment horizontal="center" vertical="top" wrapText="1"/>
    </xf>
    <xf numFmtId="0" fontId="5" fillId="0" borderId="64" xfId="0" applyFont="1" applyFill="1" applyBorder="1" applyAlignment="1">
      <alignment horizontal="center" vertical="top" wrapText="1"/>
    </xf>
    <xf numFmtId="0" fontId="5" fillId="0" borderId="63" xfId="0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0" fontId="5" fillId="0" borderId="64" xfId="0" applyFont="1" applyFill="1" applyBorder="1" applyAlignment="1">
      <alignment horizontal="center" vertical="top"/>
    </xf>
    <xf numFmtId="0" fontId="5" fillId="0" borderId="77" xfId="0" applyFont="1" applyFill="1" applyBorder="1" applyAlignment="1">
      <alignment horizontal="center" vertical="top" wrapText="1"/>
    </xf>
    <xf numFmtId="0" fontId="5" fillId="0" borderId="6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6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63" xfId="9" applyNumberFormat="1" applyFont="1" applyBorder="1" applyAlignment="1" applyProtection="1">
      <alignment horizontal="center" vertical="top" wrapText="1"/>
    </xf>
    <xf numFmtId="0" fontId="5" fillId="0" borderId="64" xfId="9" applyNumberFormat="1" applyFont="1" applyBorder="1" applyAlignment="1" applyProtection="1">
      <alignment horizontal="center" vertical="top" wrapText="1"/>
    </xf>
  </cellXfs>
  <cellStyles count="12">
    <cellStyle name="Comma 2" xfId="1"/>
    <cellStyle name="Comma 2 2" xfId="2"/>
    <cellStyle name="Comma 3" xfId="3"/>
    <cellStyle name="Normal" xfId="0" builtinId="0"/>
    <cellStyle name="Normal 2" xfId="4"/>
    <cellStyle name="Normal 2 2" xfId="5"/>
    <cellStyle name="Normal 2 3" xfId="11"/>
    <cellStyle name="Normal 2_RUK by FSG, 08-09 to 10-11" xfId="10"/>
    <cellStyle name="Normal 3" xfId="6"/>
    <cellStyle name="Normal_ABDN" xfId="7"/>
    <cellStyle name="Normal_GFU and SSI Teaching Grants for 2012-13, Additional Science inc STEM" xfId="9"/>
    <cellStyle name="Normal_Table1 ABER first cut" xfId="8"/>
  </cellStyles>
  <dxfs count="47">
    <dxf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b val="0"/>
        <i val="0"/>
        <condense val="0"/>
        <extend val="0"/>
        <color indexed="47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C0C0C0"/>
      <color rgb="FFCCFFFF"/>
      <color rgb="FF969696"/>
      <color rgb="FF808080"/>
      <color rgb="FF77777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K63"/>
  <sheetViews>
    <sheetView tabSelected="1" zoomScale="75" zoomScaleNormal="75" workbookViewId="0"/>
  </sheetViews>
  <sheetFormatPr defaultRowHeight="15"/>
  <cols>
    <col min="1" max="1" width="53.140625" style="236" customWidth="1"/>
    <col min="2" max="4" width="15.7109375" style="236" customWidth="1"/>
    <col min="5" max="5" width="5.7109375" style="236" customWidth="1"/>
    <col min="6" max="6" width="15.7109375" style="236" customWidth="1"/>
    <col min="7" max="7" width="5.7109375" style="236" customWidth="1"/>
    <col min="8" max="8" width="16.7109375" style="236" customWidth="1"/>
    <col min="9" max="9" width="8.7109375" style="236" customWidth="1"/>
    <col min="10" max="10" width="53.5703125" style="236" customWidth="1"/>
    <col min="11" max="11" width="54" style="236" customWidth="1"/>
    <col min="12" max="12" width="3.7109375" style="236" customWidth="1"/>
    <col min="13" max="15" width="13.7109375" style="236" customWidth="1"/>
    <col min="16" max="17" width="4.7109375" style="236" customWidth="1"/>
    <col min="18" max="19" width="13.7109375" style="236" customWidth="1"/>
    <col min="20" max="20" width="4.7109375" style="236" customWidth="1"/>
    <col min="21" max="21" width="17.5703125" style="235" hidden="1" customWidth="1"/>
    <col min="22" max="22" width="12.7109375" style="191" hidden="1" customWidth="1"/>
    <col min="23" max="23" width="14.140625" style="191" hidden="1" customWidth="1"/>
    <col min="24" max="24" width="15.28515625" style="191" hidden="1" customWidth="1"/>
    <col min="25" max="25" width="12.7109375" style="191" hidden="1" customWidth="1"/>
    <col min="26" max="26" width="3.5703125" style="520" hidden="1" customWidth="1"/>
    <col min="27" max="27" width="12.7109375" style="191" hidden="1" customWidth="1"/>
    <col min="28" max="28" width="13.85546875" style="191" hidden="1" customWidth="1"/>
    <col min="29" max="29" width="15.140625" style="191" hidden="1" customWidth="1"/>
    <col min="30" max="30" width="12.7109375" style="191" hidden="1" customWidth="1"/>
    <col min="31" max="16384" width="9.140625" style="236"/>
  </cols>
  <sheetData>
    <row r="1" spans="1:33" s="193" customFormat="1" ht="35.1" customHeight="1">
      <c r="A1" s="181" t="s">
        <v>72</v>
      </c>
      <c r="B1" s="182" t="s">
        <v>156</v>
      </c>
      <c r="C1" s="183"/>
      <c r="D1" s="184"/>
      <c r="E1" s="184"/>
      <c r="F1" s="184"/>
      <c r="G1" s="184"/>
      <c r="H1" s="184"/>
      <c r="I1" s="184"/>
      <c r="J1" s="185"/>
      <c r="K1" s="186"/>
      <c r="L1" s="187"/>
      <c r="M1" s="187"/>
      <c r="N1" s="187"/>
      <c r="O1" s="187"/>
      <c r="P1" s="187"/>
      <c r="Q1" s="188"/>
      <c r="R1" s="188"/>
      <c r="S1" s="188"/>
      <c r="T1" s="189"/>
      <c r="U1" s="190"/>
      <c r="V1" s="191"/>
      <c r="W1" s="191"/>
      <c r="X1" s="191"/>
      <c r="Y1" s="191"/>
      <c r="Z1" s="192"/>
      <c r="AA1" s="191"/>
      <c r="AB1" s="191"/>
      <c r="AC1" s="191"/>
      <c r="AD1" s="191"/>
    </row>
    <row r="2" spans="1:33" s="193" customFormat="1" ht="35.1" customHeight="1">
      <c r="A2" s="194" t="s">
        <v>5</v>
      </c>
      <c r="B2" s="531" t="str">
        <f>'Early Statistics 2013-14'!$D$2</f>
        <v>Glasgow, University of</v>
      </c>
      <c r="C2" s="532"/>
      <c r="D2" s="533"/>
      <c r="E2" s="195"/>
      <c r="F2" s="196"/>
      <c r="G2" s="196"/>
      <c r="H2" s="196"/>
      <c r="I2" s="196"/>
      <c r="J2" s="197"/>
      <c r="K2" s="197"/>
      <c r="L2" s="198"/>
      <c r="M2" s="199"/>
      <c r="N2" s="199"/>
      <c r="O2" s="199"/>
      <c r="P2" s="198"/>
      <c r="Q2" s="200"/>
      <c r="R2" s="201"/>
      <c r="S2" s="201"/>
      <c r="T2" s="202"/>
      <c r="U2" s="190"/>
      <c r="V2" s="191"/>
      <c r="W2" s="191"/>
      <c r="X2" s="191"/>
      <c r="Y2" s="191"/>
      <c r="Z2" s="192"/>
      <c r="AA2" s="191"/>
      <c r="AB2" s="191"/>
      <c r="AC2" s="191"/>
      <c r="AD2" s="191"/>
    </row>
    <row r="3" spans="1:33" s="210" customFormat="1" ht="24.95" customHeight="1">
      <c r="A3" s="203" t="s">
        <v>48</v>
      </c>
      <c r="B3" s="196"/>
      <c r="C3" s="196"/>
      <c r="D3" s="196"/>
      <c r="E3" s="196"/>
      <c r="F3" s="196"/>
      <c r="G3" s="196"/>
      <c r="H3" s="196"/>
      <c r="I3" s="204"/>
      <c r="J3" s="205"/>
      <c r="K3" s="205"/>
      <c r="L3" s="206"/>
      <c r="M3" s="198"/>
      <c r="N3" s="198"/>
      <c r="O3" s="198"/>
      <c r="P3" s="207"/>
      <c r="Q3" s="208"/>
      <c r="R3" s="209"/>
      <c r="S3" s="209"/>
      <c r="T3" s="202"/>
      <c r="U3" s="190"/>
      <c r="V3" s="191"/>
      <c r="W3" s="191"/>
      <c r="X3" s="191"/>
      <c r="Y3" s="191"/>
      <c r="Z3" s="192"/>
      <c r="AA3" s="191"/>
      <c r="AB3" s="191"/>
      <c r="AC3" s="191"/>
      <c r="AD3" s="191"/>
    </row>
    <row r="4" spans="1:33" s="210" customFormat="1" ht="15" customHeight="1" thickBot="1">
      <c r="A4" s="211"/>
      <c r="B4" s="212"/>
      <c r="C4" s="212"/>
      <c r="D4" s="212"/>
      <c r="E4" s="212"/>
      <c r="F4" s="212"/>
      <c r="G4" s="212"/>
      <c r="H4" s="212"/>
      <c r="I4" s="204"/>
      <c r="J4" s="213"/>
      <c r="K4" s="213"/>
      <c r="L4" s="206"/>
      <c r="M4" s="214"/>
      <c r="N4" s="214"/>
      <c r="O4" s="215"/>
      <c r="P4" s="214"/>
      <c r="Q4" s="208"/>
      <c r="R4" s="216"/>
      <c r="S4" s="216"/>
      <c r="T4" s="202"/>
      <c r="U4" s="190"/>
      <c r="V4" s="191"/>
      <c r="W4" s="191"/>
      <c r="X4" s="191"/>
      <c r="Y4" s="191"/>
      <c r="Z4" s="192"/>
      <c r="AA4" s="191"/>
      <c r="AB4" s="191"/>
      <c r="AC4" s="191"/>
      <c r="AD4" s="191"/>
    </row>
    <row r="5" spans="1:33" s="210" customFormat="1" ht="35.1" customHeight="1" thickBot="1">
      <c r="A5" s="217"/>
      <c r="B5" s="542" t="s">
        <v>164</v>
      </c>
      <c r="C5" s="543"/>
      <c r="D5" s="543"/>
      <c r="E5" s="543"/>
      <c r="F5" s="543"/>
      <c r="G5" s="544"/>
      <c r="H5" s="545"/>
      <c r="I5" s="218"/>
      <c r="J5" s="538" t="s">
        <v>91</v>
      </c>
      <c r="K5" s="539"/>
      <c r="L5" s="219"/>
      <c r="M5" s="549" t="s">
        <v>157</v>
      </c>
      <c r="N5" s="550"/>
      <c r="O5" s="551"/>
      <c r="P5" s="220"/>
      <c r="Q5" s="221"/>
      <c r="R5" s="555" t="s">
        <v>77</v>
      </c>
      <c r="S5" s="556"/>
      <c r="T5" s="222"/>
      <c r="U5" s="563" t="s">
        <v>158</v>
      </c>
      <c r="V5" s="546" t="s">
        <v>0</v>
      </c>
      <c r="W5" s="547"/>
      <c r="X5" s="547"/>
      <c r="Y5" s="548"/>
      <c r="Z5" s="223"/>
      <c r="AA5" s="546" t="s">
        <v>1</v>
      </c>
      <c r="AB5" s="547"/>
      <c r="AC5" s="547"/>
      <c r="AD5" s="548"/>
      <c r="AE5" s="224"/>
      <c r="AF5" s="563"/>
      <c r="AG5" s="224"/>
    </row>
    <row r="6" spans="1:33" ht="39.950000000000003" customHeight="1">
      <c r="A6" s="225"/>
      <c r="B6" s="536" t="s">
        <v>73</v>
      </c>
      <c r="C6" s="537"/>
      <c r="D6" s="537"/>
      <c r="E6" s="226"/>
      <c r="F6" s="534" t="s">
        <v>4</v>
      </c>
      <c r="G6" s="227"/>
      <c r="H6" s="228" t="s">
        <v>3</v>
      </c>
      <c r="I6" s="229"/>
      <c r="J6" s="230" t="s">
        <v>70</v>
      </c>
      <c r="K6" s="231" t="s">
        <v>71</v>
      </c>
      <c r="L6" s="232"/>
      <c r="M6" s="552" t="s">
        <v>76</v>
      </c>
      <c r="N6" s="553"/>
      <c r="O6" s="554"/>
      <c r="P6" s="233"/>
      <c r="Q6" s="221"/>
      <c r="R6" s="557"/>
      <c r="S6" s="558"/>
      <c r="T6" s="222"/>
      <c r="U6" s="563"/>
      <c r="V6" s="540" t="s">
        <v>92</v>
      </c>
      <c r="W6" s="561" t="s">
        <v>93</v>
      </c>
      <c r="X6" s="561" t="s">
        <v>87</v>
      </c>
      <c r="Y6" s="559" t="s">
        <v>64</v>
      </c>
      <c r="Z6" s="234"/>
      <c r="AA6" s="540" t="s">
        <v>63</v>
      </c>
      <c r="AB6" s="561" t="s">
        <v>65</v>
      </c>
      <c r="AC6" s="561" t="s">
        <v>87</v>
      </c>
      <c r="AD6" s="559" t="s">
        <v>64</v>
      </c>
      <c r="AE6" s="235"/>
      <c r="AF6" s="563"/>
      <c r="AG6" s="235"/>
    </row>
    <row r="7" spans="1:33" ht="60" customHeight="1">
      <c r="A7" s="237" t="s">
        <v>160</v>
      </c>
      <c r="B7" s="238" t="s">
        <v>74</v>
      </c>
      <c r="C7" s="239" t="s">
        <v>66</v>
      </c>
      <c r="D7" s="240" t="s">
        <v>3</v>
      </c>
      <c r="E7" s="241"/>
      <c r="F7" s="535"/>
      <c r="G7" s="242"/>
      <c r="H7" s="243"/>
      <c r="I7" s="229"/>
      <c r="J7" s="244"/>
      <c r="K7" s="245"/>
      <c r="L7" s="246"/>
      <c r="M7" s="247" t="s">
        <v>75</v>
      </c>
      <c r="N7" s="248" t="s">
        <v>2</v>
      </c>
      <c r="O7" s="249" t="s">
        <v>3</v>
      </c>
      <c r="P7" s="250"/>
      <c r="Q7" s="251"/>
      <c r="R7" s="252" t="s">
        <v>75</v>
      </c>
      <c r="S7" s="253" t="s">
        <v>2</v>
      </c>
      <c r="T7" s="254"/>
      <c r="U7" s="563"/>
      <c r="V7" s="541"/>
      <c r="W7" s="562"/>
      <c r="X7" s="562"/>
      <c r="Y7" s="560"/>
      <c r="Z7" s="234"/>
      <c r="AA7" s="541"/>
      <c r="AB7" s="562"/>
      <c r="AC7" s="562"/>
      <c r="AD7" s="560"/>
      <c r="AE7" s="235"/>
      <c r="AF7" s="563"/>
      <c r="AG7" s="235"/>
    </row>
    <row r="8" spans="1:33">
      <c r="A8" s="255"/>
      <c r="B8" s="256" t="s">
        <v>6</v>
      </c>
      <c r="C8" s="257" t="s">
        <v>6</v>
      </c>
      <c r="D8" s="258" t="s">
        <v>7</v>
      </c>
      <c r="E8" s="257"/>
      <c r="F8" s="258" t="s">
        <v>6</v>
      </c>
      <c r="G8" s="257"/>
      <c r="H8" s="259" t="s">
        <v>7</v>
      </c>
      <c r="I8" s="260"/>
      <c r="J8" s="261"/>
      <c r="K8" s="262"/>
      <c r="L8" s="246"/>
      <c r="M8" s="263" t="s">
        <v>8</v>
      </c>
      <c r="N8" s="264" t="s">
        <v>8</v>
      </c>
      <c r="O8" s="265" t="s">
        <v>8</v>
      </c>
      <c r="P8" s="250"/>
      <c r="Q8" s="251"/>
      <c r="R8" s="266" t="s">
        <v>8</v>
      </c>
      <c r="S8" s="267" t="s">
        <v>8</v>
      </c>
      <c r="T8" s="268"/>
      <c r="V8" s="541"/>
      <c r="W8" s="562"/>
      <c r="X8" s="562"/>
      <c r="Y8" s="560"/>
      <c r="Z8" s="234"/>
      <c r="AA8" s="541"/>
      <c r="AB8" s="562"/>
      <c r="AC8" s="562"/>
      <c r="AD8" s="560"/>
      <c r="AE8" s="235"/>
      <c r="AF8" s="235"/>
      <c r="AG8" s="235"/>
    </row>
    <row r="9" spans="1:33" ht="39.950000000000003" customHeight="1">
      <c r="A9" s="255"/>
      <c r="B9" s="269" t="s">
        <v>9</v>
      </c>
      <c r="C9" s="270" t="s">
        <v>10</v>
      </c>
      <c r="D9" s="271" t="s">
        <v>11</v>
      </c>
      <c r="E9" s="270"/>
      <c r="F9" s="271" t="s">
        <v>12</v>
      </c>
      <c r="G9" s="270"/>
      <c r="H9" s="272" t="s">
        <v>13</v>
      </c>
      <c r="I9" s="218"/>
      <c r="J9" s="273" t="s">
        <v>14</v>
      </c>
      <c r="K9" s="274" t="s">
        <v>15</v>
      </c>
      <c r="L9" s="246"/>
      <c r="M9" s="275" t="s">
        <v>16</v>
      </c>
      <c r="N9" s="276" t="s">
        <v>17</v>
      </c>
      <c r="O9" s="277" t="s">
        <v>18</v>
      </c>
      <c r="P9" s="278"/>
      <c r="Q9" s="251"/>
      <c r="R9" s="279" t="s">
        <v>19</v>
      </c>
      <c r="S9" s="280" t="s">
        <v>20</v>
      </c>
      <c r="T9" s="268"/>
      <c r="V9" s="281" t="s">
        <v>21</v>
      </c>
      <c r="W9" s="282" t="s">
        <v>22</v>
      </c>
      <c r="X9" s="282" t="s">
        <v>23</v>
      </c>
      <c r="Y9" s="283" t="s">
        <v>24</v>
      </c>
      <c r="Z9" s="234"/>
      <c r="AA9" s="281" t="s">
        <v>25</v>
      </c>
      <c r="AB9" s="282" t="s">
        <v>26</v>
      </c>
      <c r="AC9" s="282" t="s">
        <v>67</v>
      </c>
      <c r="AD9" s="283" t="s">
        <v>68</v>
      </c>
      <c r="AE9" s="235"/>
      <c r="AF9" s="235"/>
      <c r="AG9" s="235"/>
    </row>
    <row r="10" spans="1:33" ht="30" customHeight="1" thickBot="1">
      <c r="A10" s="255"/>
      <c r="B10" s="269" t="s">
        <v>49</v>
      </c>
      <c r="C10" s="270" t="s">
        <v>49</v>
      </c>
      <c r="D10" s="284" t="s">
        <v>49</v>
      </c>
      <c r="E10" s="270"/>
      <c r="F10" s="271" t="s">
        <v>49</v>
      </c>
      <c r="G10" s="270"/>
      <c r="H10" s="285" t="s">
        <v>49</v>
      </c>
      <c r="I10" s="286"/>
      <c r="J10" s="287"/>
      <c r="K10" s="288"/>
      <c r="L10" s="246"/>
      <c r="M10" s="289" t="s">
        <v>49</v>
      </c>
      <c r="N10" s="290" t="s">
        <v>49</v>
      </c>
      <c r="O10" s="291" t="s">
        <v>49</v>
      </c>
      <c r="P10" s="292"/>
      <c r="Q10" s="251"/>
      <c r="R10" s="293" t="s">
        <v>49</v>
      </c>
      <c r="S10" s="294" t="s">
        <v>49</v>
      </c>
      <c r="T10" s="295"/>
      <c r="V10" s="296"/>
      <c r="W10" s="297"/>
      <c r="X10" s="297"/>
      <c r="Y10" s="298"/>
      <c r="Z10" s="299"/>
      <c r="AA10" s="296"/>
      <c r="AB10" s="297"/>
      <c r="AC10" s="297"/>
      <c r="AD10" s="298"/>
      <c r="AE10" s="235"/>
      <c r="AF10" s="235"/>
      <c r="AG10" s="235"/>
    </row>
    <row r="11" spans="1:33" ht="37.5" customHeight="1" thickBot="1">
      <c r="A11" s="300" t="s">
        <v>30</v>
      </c>
      <c r="B11" s="301"/>
      <c r="C11" s="302">
        <v>1193</v>
      </c>
      <c r="D11" s="303">
        <f>SUM(B11:C11)</f>
        <v>1193</v>
      </c>
      <c r="E11" s="304" t="str">
        <f>IF(Y11=1,"?","")</f>
        <v/>
      </c>
      <c r="F11" s="305">
        <v>175.08</v>
      </c>
      <c r="G11" s="306" t="str">
        <f>IF(AD11=1,"?","")</f>
        <v/>
      </c>
      <c r="H11" s="307">
        <f>SUM(D11:F11)</f>
        <v>1368.08</v>
      </c>
      <c r="I11" s="229"/>
      <c r="J11" s="308" t="str">
        <f>IF(W11=1,Warning1,IF(X11=1,Warning2_for_RPG,""))</f>
        <v/>
      </c>
      <c r="K11" s="309" t="str">
        <f>IF(AB11=1,Warning1,IF(AC11=1,Warning2_for_RPG,""))</f>
        <v/>
      </c>
      <c r="L11" s="246"/>
      <c r="M11" s="310">
        <f>VLOOKUP($U11,Early_Stats,VLOOKUP('Early Statistics 2013-14'!$C$2,Inst_Tables,3,FALSE),FALSE)</f>
        <v>1214.55</v>
      </c>
      <c r="N11" s="311">
        <f>VLOOKUP($U11,Early_Stats,VLOOKUP('Early Statistics 2013-14'!$C$2,Inst_Tables,4,FALSE),FALSE)</f>
        <v>163.51</v>
      </c>
      <c r="O11" s="312">
        <f>SUM(M11:N11)</f>
        <v>1378.06</v>
      </c>
      <c r="P11" s="214"/>
      <c r="Q11" s="251"/>
      <c r="R11" s="313">
        <f>IF(M11&gt;0,(D11-M11)/M11,"")</f>
        <v>-1.7743197068873208E-2</v>
      </c>
      <c r="S11" s="314">
        <f>IF(N11&gt;0,(F11-N11)/N11,"")</f>
        <v>7.0760198153018303E-2</v>
      </c>
      <c r="T11" s="315"/>
      <c r="U11" s="527">
        <v>1</v>
      </c>
      <c r="V11" s="317">
        <f>IF(AND(MAX(D11,M11)&gt;0,MIN(D11,M11)=0),1,0)</f>
        <v>0</v>
      </c>
      <c r="W11" s="318">
        <f>IF(ABS(D11-M11)&gt;=5,V11,0)</f>
        <v>0</v>
      </c>
      <c r="X11" s="318">
        <f>IF(R11&lt;&gt;"",IF(AND(MIN(D11,M11)&gt;0,ABS(D11-M11)&gt;=RPG_FTE_Tol,ABS(R11)&gt;=RPG_Per_Tol),1,0),0)</f>
        <v>0</v>
      </c>
      <c r="Y11" s="319">
        <f>IF(SUM(W11,X11)&gt;0,1,0)</f>
        <v>0</v>
      </c>
      <c r="Z11" s="320"/>
      <c r="AA11" s="317">
        <f>IF(AND(MAX(F11,N11)&gt;0,OR(MIN(F11,N11)=0,F11="")),1,0)</f>
        <v>0</v>
      </c>
      <c r="AB11" s="318">
        <f>IF(ABS(F11-N11)&gt;=5,AA11,0)</f>
        <v>0</v>
      </c>
      <c r="AC11" s="318">
        <f>IF(F11&lt;&gt;"",IF(S11&lt;&gt;"",IF(AND(MIN(F11,N11)&gt;0,ABS(F11-N11)&gt;=RPG_FTE_Tol,ABS(S11)&gt;=RPG_Per_Tol),1,0),0),0)</f>
        <v>0</v>
      </c>
      <c r="AD11" s="319">
        <f>IF(SUM(AB11,AC11)&gt;0,1,0)</f>
        <v>0</v>
      </c>
      <c r="AE11" s="235"/>
      <c r="AF11" s="316"/>
      <c r="AG11" s="235"/>
    </row>
    <row r="12" spans="1:33" ht="35.1" customHeight="1">
      <c r="A12" s="321" t="s">
        <v>32</v>
      </c>
      <c r="B12" s="322"/>
      <c r="C12" s="323"/>
      <c r="D12" s="324"/>
      <c r="E12" s="325"/>
      <c r="F12" s="324"/>
      <c r="G12" s="326"/>
      <c r="H12" s="243"/>
      <c r="I12" s="229"/>
      <c r="J12" s="327"/>
      <c r="K12" s="328"/>
      <c r="L12" s="246"/>
      <c r="M12" s="329"/>
      <c r="N12" s="330"/>
      <c r="O12" s="331"/>
      <c r="P12" s="214"/>
      <c r="Q12" s="251"/>
      <c r="R12" s="332"/>
      <c r="S12" s="333"/>
      <c r="T12" s="222"/>
      <c r="V12" s="334"/>
      <c r="W12" s="335"/>
      <c r="X12" s="335"/>
      <c r="Y12" s="336"/>
      <c r="Z12" s="320"/>
      <c r="AA12" s="334"/>
      <c r="AB12" s="335"/>
      <c r="AC12" s="335"/>
      <c r="AD12" s="336"/>
      <c r="AE12" s="235"/>
      <c r="AF12" s="235"/>
      <c r="AG12" s="235"/>
    </row>
    <row r="13" spans="1:33" ht="30" customHeight="1" thickBot="1">
      <c r="A13" s="133" t="s">
        <v>50</v>
      </c>
      <c r="B13" s="337"/>
      <c r="C13" s="338"/>
      <c r="D13" s="339"/>
      <c r="E13" s="325"/>
      <c r="F13" s="339"/>
      <c r="G13" s="326"/>
      <c r="H13" s="340"/>
      <c r="I13" s="229"/>
      <c r="J13" s="341"/>
      <c r="K13" s="243"/>
      <c r="L13" s="246"/>
      <c r="M13" s="342"/>
      <c r="N13" s="343"/>
      <c r="O13" s="344"/>
      <c r="P13" s="214"/>
      <c r="Q13" s="251"/>
      <c r="R13" s="345"/>
      <c r="S13" s="346"/>
      <c r="T13" s="222"/>
      <c r="V13" s="334"/>
      <c r="W13" s="335"/>
      <c r="X13" s="335"/>
      <c r="Y13" s="336"/>
      <c r="Z13" s="320"/>
      <c r="AA13" s="334"/>
      <c r="AB13" s="335"/>
      <c r="AC13" s="335"/>
      <c r="AD13" s="336"/>
      <c r="AE13" s="235"/>
      <c r="AF13" s="235"/>
      <c r="AG13" s="235"/>
    </row>
    <row r="14" spans="1:33" ht="30" customHeight="1">
      <c r="A14" s="138" t="s">
        <v>51</v>
      </c>
      <c r="B14" s="347">
        <v>0</v>
      </c>
      <c r="C14" s="348">
        <v>0</v>
      </c>
      <c r="D14" s="349">
        <f>SUM(B14:C14)</f>
        <v>0</v>
      </c>
      <c r="E14" s="350" t="str">
        <f t="shared" ref="E14:E38" si="0">IF(Y14=1,"?","")</f>
        <v/>
      </c>
      <c r="F14" s="351">
        <v>0</v>
      </c>
      <c r="G14" s="352" t="str">
        <f t="shared" ref="G14:G38" si="1">IF(AD14=1,"?","")</f>
        <v/>
      </c>
      <c r="H14" s="353">
        <f>SUM(D14:F14)</f>
        <v>0</v>
      </c>
      <c r="I14" s="229"/>
      <c r="J14" s="354" t="str">
        <f>IF(W14=1,Warning1,IF(X14=1,Warning2_for_Control,""))</f>
        <v/>
      </c>
      <c r="K14" s="355" t="str">
        <f>IF(AB14=1,Warning1,IF(AC14=1,Warning2_for_Control,""))</f>
        <v/>
      </c>
      <c r="L14" s="246"/>
      <c r="M14" s="356">
        <f>VLOOKUP($U14,Early_Stats,VLOOKUP('Early Statistics 2013-14'!$C$2,Inst_Tables,3,FALSE),FALSE)</f>
        <v>0</v>
      </c>
      <c r="N14" s="330">
        <f>VLOOKUP($U14,Early_Stats,VLOOKUP('Early Statistics 2013-14'!$C$2,Inst_Tables,4,FALSE),FALSE)</f>
        <v>0</v>
      </c>
      <c r="O14" s="357">
        <f>SUM(M14:N14)</f>
        <v>0</v>
      </c>
      <c r="P14" s="214"/>
      <c r="Q14" s="251"/>
      <c r="R14" s="358" t="str">
        <f>IF(M14&gt;0,(D14-M14)/M14,"")</f>
        <v/>
      </c>
      <c r="S14" s="359" t="str">
        <f>IF(N14&gt;0,(F14-N14)/N14,"")</f>
        <v/>
      </c>
      <c r="T14" s="315"/>
      <c r="U14" s="527">
        <v>2</v>
      </c>
      <c r="V14" s="317">
        <f>IF(AND(MAX(D14,M14)&gt;0,MIN(D14,M14)=0),1,0)</f>
        <v>0</v>
      </c>
      <c r="W14" s="318">
        <f>IF(ABS(D14-M14)&gt;=5,V14,0)</f>
        <v>0</v>
      </c>
      <c r="X14" s="318">
        <f>IF(R14&lt;&gt;"",IF(AND(MIN(D14,M14)&gt;0,ABS(D14-M14)&gt;=Control_FTE_Tol,ABS(R14)&gt;=Control_Per_Tol),1,0),0)</f>
        <v>0</v>
      </c>
      <c r="Y14" s="319">
        <f>IF(SUM(W14,X14)&gt;0,1,0)</f>
        <v>0</v>
      </c>
      <c r="Z14" s="320"/>
      <c r="AA14" s="317">
        <f>IF(AND(MAX(F14,N14)&gt;0,OR(MIN(F14,N14)=0,F14="")),1,0)</f>
        <v>0</v>
      </c>
      <c r="AB14" s="318">
        <f>IF(ABS(F14-N14)&gt;=5,AA14,0)</f>
        <v>0</v>
      </c>
      <c r="AC14" s="318">
        <f>IF(F14&lt;&gt;"",IF(S14&lt;&gt;"",IF(AND(MIN(F14,N14)&gt;0,ABS(F14-N14)&gt;=Control_FTE_Tol,ABS(S14)&gt;=Control_Per_Tol),1,0),0),0)</f>
        <v>0</v>
      </c>
      <c r="AD14" s="319">
        <f>IF(SUM(AB14,AC14)&gt;0,1,0)</f>
        <v>0</v>
      </c>
      <c r="AE14" s="235"/>
      <c r="AF14" s="316"/>
      <c r="AG14" s="235"/>
    </row>
    <row r="15" spans="1:33" ht="30" customHeight="1" thickBot="1">
      <c r="A15" s="133" t="s">
        <v>52</v>
      </c>
      <c r="B15" s="347">
        <v>78.5</v>
      </c>
      <c r="C15" s="348">
        <v>791.83399999999995</v>
      </c>
      <c r="D15" s="349">
        <f>SUM(B15:C15)</f>
        <v>870.33399999999995</v>
      </c>
      <c r="E15" s="350" t="str">
        <f t="shared" si="0"/>
        <v/>
      </c>
      <c r="F15" s="351">
        <v>257.82400000000001</v>
      </c>
      <c r="G15" s="352" t="str">
        <f t="shared" si="1"/>
        <v>?</v>
      </c>
      <c r="H15" s="353">
        <f>SUM(D15:F15)</f>
        <v>1128.1579999999999</v>
      </c>
      <c r="I15" s="229"/>
      <c r="J15" s="360" t="str">
        <f>IF(W15=1,Warning1,IF(X15=1,Warning2_for_Non_Control,""))</f>
        <v/>
      </c>
      <c r="K15" s="309" t="str">
        <f>IF(AB15=1,Warning1,IF(AC15=1,Warning2_for_Non_Control,""))</f>
        <v>At least 20 FTE and 5% difference between Final Figures and Early Statistics</v>
      </c>
      <c r="L15" s="246"/>
      <c r="M15" s="361">
        <f>VLOOKUP($U15,Early_Stats,VLOOKUP('Early Statistics 2013-14'!$C$2,Inst_Tables,3,FALSE),FALSE)</f>
        <v>850.47500000000002</v>
      </c>
      <c r="N15" s="362">
        <f>VLOOKUP($U15,Early_Stats,VLOOKUP('Early Statistics 2013-14'!$C$2,Inst_Tables,4,FALSE),FALSE)</f>
        <v>220.75</v>
      </c>
      <c r="O15" s="363">
        <f>SUM(M15:N15)</f>
        <v>1071.2249999999999</v>
      </c>
      <c r="P15" s="214"/>
      <c r="Q15" s="251"/>
      <c r="R15" s="358">
        <f>IF(M15&gt;0,(D15-M15)/M15,"")</f>
        <v>2.3350480613774566E-2</v>
      </c>
      <c r="S15" s="359">
        <f>IF(N15&gt;0,(F15-N15)/N15,"")</f>
        <v>0.16794563986409972</v>
      </c>
      <c r="T15" s="315"/>
      <c r="U15" s="527">
        <v>3</v>
      </c>
      <c r="V15" s="317">
        <f>IF(AND(MAX(D15,M15)&gt;0,MIN(D15,M15)=0),1,0)</f>
        <v>0</v>
      </c>
      <c r="W15" s="318">
        <f>IF(ABS(D15-M15)&gt;=5,V15,0)</f>
        <v>0</v>
      </c>
      <c r="X15" s="318">
        <f>IF(R15&lt;&gt;"",IF(AND(MIN(D15,M15)&gt;0,ABS(D15-M15)&gt;=Non_Control_FTE_Tol,ABS(R15)&gt;=Non_Control_Per_Tol),1,0),0)</f>
        <v>0</v>
      </c>
      <c r="Y15" s="319">
        <f>IF(SUM(W15,X15)&gt;0,1,0)</f>
        <v>0</v>
      </c>
      <c r="Z15" s="320"/>
      <c r="AA15" s="317">
        <f>IF(AND(MAX(F15,N15)&gt;0,OR(MIN(F15,N15)=0,F15="")),1,0)</f>
        <v>0</v>
      </c>
      <c r="AB15" s="318">
        <f>IF(ABS(F15-N15)&gt;=5,AA15,0)</f>
        <v>0</v>
      </c>
      <c r="AC15" s="318">
        <f>IF(F15&lt;&gt;"",IF(S15&lt;&gt;"",IF(AND(MIN(F15,N15)&gt;0,ABS(F15-N15)&gt;=Non_Control_FTE_Tol,ABS(S15)&gt;=Non_Control_Per_Tol),1,0),0),0)</f>
        <v>1</v>
      </c>
      <c r="AD15" s="319">
        <f>IF(SUM(AB15,AC15)&gt;0,1,0)</f>
        <v>1</v>
      </c>
      <c r="AE15" s="235"/>
      <c r="AF15" s="316"/>
      <c r="AG15" s="235"/>
    </row>
    <row r="16" spans="1:33" ht="35.1" customHeight="1" thickBot="1">
      <c r="A16" s="364" t="s">
        <v>3</v>
      </c>
      <c r="B16" s="365">
        <f>SUM(B14:B15)</f>
        <v>78.5</v>
      </c>
      <c r="C16" s="366">
        <f>SUM(C14:C15)</f>
        <v>791.83399999999995</v>
      </c>
      <c r="D16" s="365">
        <f>SUM(D14:D15)</f>
        <v>870.33399999999995</v>
      </c>
      <c r="E16" s="325"/>
      <c r="F16" s="367">
        <f>SUM(F14:F15)</f>
        <v>257.82400000000001</v>
      </c>
      <c r="G16" s="326"/>
      <c r="H16" s="368">
        <f>SUM(H14:H15)</f>
        <v>1128.1579999999999</v>
      </c>
      <c r="I16" s="229"/>
      <c r="J16" s="369"/>
      <c r="K16" s="370"/>
      <c r="L16" s="246"/>
      <c r="M16" s="371">
        <f>SUM(M14:M15)</f>
        <v>850.47500000000002</v>
      </c>
      <c r="N16" s="372">
        <f>SUM(N14:N15)</f>
        <v>220.75</v>
      </c>
      <c r="O16" s="373">
        <f>SUM(O14:O15)</f>
        <v>1071.2249999999999</v>
      </c>
      <c r="P16" s="214"/>
      <c r="Q16" s="251"/>
      <c r="R16" s="374"/>
      <c r="S16" s="375"/>
      <c r="T16" s="222"/>
      <c r="V16" s="376"/>
      <c r="W16" s="377"/>
      <c r="X16" s="377"/>
      <c r="Y16" s="378"/>
      <c r="Z16" s="320"/>
      <c r="AA16" s="334"/>
      <c r="AB16" s="335"/>
      <c r="AC16" s="335"/>
      <c r="AD16" s="336"/>
      <c r="AE16" s="235"/>
      <c r="AF16" s="235"/>
      <c r="AG16" s="235"/>
    </row>
    <row r="17" spans="1:33" ht="35.1" customHeight="1">
      <c r="A17" s="123" t="s">
        <v>34</v>
      </c>
      <c r="B17" s="379"/>
      <c r="C17" s="380"/>
      <c r="D17" s="381"/>
      <c r="E17" s="382"/>
      <c r="F17" s="381"/>
      <c r="G17" s="383"/>
      <c r="H17" s="328"/>
      <c r="I17" s="229"/>
      <c r="J17" s="327"/>
      <c r="K17" s="328"/>
      <c r="L17" s="246"/>
      <c r="M17" s="329"/>
      <c r="N17" s="384"/>
      <c r="O17" s="385"/>
      <c r="P17" s="214"/>
      <c r="Q17" s="251"/>
      <c r="R17" s="345"/>
      <c r="S17" s="346"/>
      <c r="T17" s="222"/>
      <c r="U17" s="386"/>
      <c r="V17" s="334"/>
      <c r="W17" s="335"/>
      <c r="X17" s="335"/>
      <c r="Y17" s="336"/>
      <c r="Z17" s="320"/>
      <c r="AA17" s="334"/>
      <c r="AB17" s="335"/>
      <c r="AC17" s="335"/>
      <c r="AD17" s="336"/>
      <c r="AE17" s="235"/>
      <c r="AF17" s="386"/>
      <c r="AG17" s="235"/>
    </row>
    <row r="18" spans="1:33" ht="30" customHeight="1">
      <c r="A18" s="133" t="s">
        <v>50</v>
      </c>
      <c r="B18" s="337"/>
      <c r="C18" s="338"/>
      <c r="D18" s="339"/>
      <c r="E18" s="325"/>
      <c r="F18" s="339"/>
      <c r="G18" s="326"/>
      <c r="H18" s="340"/>
      <c r="I18" s="229"/>
      <c r="J18" s="341"/>
      <c r="K18" s="340"/>
      <c r="L18" s="246"/>
      <c r="M18" s="387"/>
      <c r="N18" s="388"/>
      <c r="O18" s="389"/>
      <c r="P18" s="214"/>
      <c r="Q18" s="251"/>
      <c r="R18" s="345"/>
      <c r="S18" s="346"/>
      <c r="T18" s="222"/>
      <c r="U18" s="386"/>
      <c r="V18" s="334"/>
      <c r="W18" s="335"/>
      <c r="X18" s="335"/>
      <c r="Y18" s="336"/>
      <c r="Z18" s="320"/>
      <c r="AA18" s="334"/>
      <c r="AB18" s="335"/>
      <c r="AC18" s="335"/>
      <c r="AD18" s="336"/>
      <c r="AE18" s="235"/>
      <c r="AF18" s="386"/>
      <c r="AG18" s="235"/>
    </row>
    <row r="19" spans="1:33" ht="30" customHeight="1">
      <c r="A19" s="138" t="s">
        <v>53</v>
      </c>
      <c r="B19" s="347">
        <v>0</v>
      </c>
      <c r="C19" s="348">
        <v>166</v>
      </c>
      <c r="D19" s="349">
        <f>SUM(B19:C19)</f>
        <v>166</v>
      </c>
      <c r="E19" s="350" t="str">
        <f t="shared" si="0"/>
        <v/>
      </c>
      <c r="F19" s="351">
        <v>0.5</v>
      </c>
      <c r="G19" s="352" t="str">
        <f t="shared" si="1"/>
        <v/>
      </c>
      <c r="H19" s="353">
        <f>SUM(D19:F19)</f>
        <v>166.5</v>
      </c>
      <c r="I19" s="229"/>
      <c r="J19" s="354" t="str">
        <f>IF(W19=1,Warning1,IF(X19=1,Warning2_for_Control,""))</f>
        <v/>
      </c>
      <c r="K19" s="355" t="str">
        <f>IF(AB19=1,Warning1,IF(AC19=1,Warning2_for_Control,""))</f>
        <v/>
      </c>
      <c r="L19" s="246"/>
      <c r="M19" s="529">
        <f>VLOOKUP($U19,Early_Stats,VLOOKUP('Early Statistics 2013-14'!$C$2,Inst_Tables,3,FALSE),FALSE)</f>
        <v>167</v>
      </c>
      <c r="N19" s="390">
        <f>VLOOKUP($U19,Early_Stats,VLOOKUP('Early Statistics 2013-14'!$C$2,Inst_Tables,4,FALSE),FALSE)</f>
        <v>0</v>
      </c>
      <c r="O19" s="357">
        <f>SUM(M19:N19)</f>
        <v>167</v>
      </c>
      <c r="P19" s="214"/>
      <c r="Q19" s="251"/>
      <c r="R19" s="391">
        <f>IF(M19&gt;0,(D19-M19)/M19,"")</f>
        <v>-5.9880239520958087E-3</v>
      </c>
      <c r="S19" s="392" t="str">
        <f t="shared" ref="S19:S21" si="2">IF(N19&gt;0,(F19-N19)/N19,"")</f>
        <v/>
      </c>
      <c r="T19" s="315"/>
      <c r="U19" s="526">
        <v>4</v>
      </c>
      <c r="V19" s="317">
        <f>IF(AND(MAX(D19,M19)&gt;0,MIN(D19,M19)=0),1,0)</f>
        <v>0</v>
      </c>
      <c r="W19" s="318">
        <f>IF(ABS(D19-M19)&gt;=5,V19,0)</f>
        <v>0</v>
      </c>
      <c r="X19" s="318">
        <f>IF(R19&lt;&gt;"",IF(AND(MIN(D19,M19)&gt;0,ABS(D19-M19)&gt;=Control_FTE_Tol,ABS(R19)&gt;=Control_Per_Tol),1,0),0)</f>
        <v>0</v>
      </c>
      <c r="Y19" s="319">
        <f>IF(SUM(W19,X19)&gt;0,1,0)</f>
        <v>0</v>
      </c>
      <c r="Z19" s="320"/>
      <c r="AA19" s="317">
        <f>IF(AND(MAX(F19,N19)&gt;0,OR(MIN(F19,N19)=0,F19="")),1,0)</f>
        <v>1</v>
      </c>
      <c r="AB19" s="318">
        <f>IF(ABS(F19-N19)&gt;=5,AA19,0)</f>
        <v>0</v>
      </c>
      <c r="AC19" s="318">
        <f>IF(F19&lt;&gt;"",IF(S19&lt;&gt;"",IF(AND(MIN(F19,N19)&gt;0,ABS(F19-N19)&gt;=Control_FTE_Tol,ABS(S19)&gt;=Control_Per_Tol),1,0),0),0)</f>
        <v>0</v>
      </c>
      <c r="AD19" s="319">
        <f>IF(SUM(AB19,AC19)&gt;0,1,0)</f>
        <v>0</v>
      </c>
      <c r="AE19" s="235"/>
      <c r="AF19" s="386"/>
      <c r="AG19" s="235"/>
    </row>
    <row r="20" spans="1:33" ht="30" customHeight="1">
      <c r="A20" s="138" t="s">
        <v>54</v>
      </c>
      <c r="B20" s="347">
        <v>2</v>
      </c>
      <c r="C20" s="348">
        <v>143</v>
      </c>
      <c r="D20" s="349">
        <f>SUM(B20:C20)</f>
        <v>145</v>
      </c>
      <c r="E20" s="350" t="str">
        <f t="shared" si="0"/>
        <v/>
      </c>
      <c r="F20" s="351">
        <v>3</v>
      </c>
      <c r="G20" s="352" t="str">
        <f t="shared" si="1"/>
        <v/>
      </c>
      <c r="H20" s="353">
        <f>SUM(D20:F20)</f>
        <v>148</v>
      </c>
      <c r="I20" s="229"/>
      <c r="J20" s="354" t="str">
        <f>IF(W20=1,Warning1,IF(X20=1,Warning2_for_Control,""))</f>
        <v/>
      </c>
      <c r="K20" s="355" t="str">
        <f>IF(AB20=1,Warning1,IF(AC20=1,Warning2_for_Control,""))</f>
        <v/>
      </c>
      <c r="L20" s="246"/>
      <c r="M20" s="530">
        <f>VLOOKUP($U20,Early_Stats,VLOOKUP('Early Statistics 2013-14'!$C$2,Inst_Tables,3,FALSE),FALSE)</f>
        <v>145</v>
      </c>
      <c r="N20" s="362">
        <f>VLOOKUP($U20,Early_Stats,VLOOKUP('Early Statistics 2013-14'!$C$2,Inst_Tables,4,FALSE),FALSE)</f>
        <v>3</v>
      </c>
      <c r="O20" s="363">
        <f>SUM(M20:N20)</f>
        <v>148</v>
      </c>
      <c r="P20" s="214"/>
      <c r="Q20" s="251"/>
      <c r="R20" s="358">
        <f>IF(M20&gt;0,(D20-M20)/M20,"")</f>
        <v>0</v>
      </c>
      <c r="S20" s="359">
        <f t="shared" si="2"/>
        <v>0</v>
      </c>
      <c r="T20" s="315"/>
      <c r="U20" s="527">
        <v>5</v>
      </c>
      <c r="V20" s="317">
        <f>IF(AND(MAX(D20,M20)&gt;0,MIN(D20,M20)=0),1,0)</f>
        <v>0</v>
      </c>
      <c r="W20" s="318">
        <f>IF(ABS(D20-M20)&gt;=5,V20,0)</f>
        <v>0</v>
      </c>
      <c r="X20" s="318">
        <f>IF(R20&lt;&gt;"",IF(AND(MIN(D20,M20)&gt;0,ABS(D20-M20)&gt;=Control_FTE_Tol,ABS(R20)&gt;=Control_Per_Tol),1,0),0)</f>
        <v>0</v>
      </c>
      <c r="Y20" s="319">
        <f>IF(SUM(W20,X20)&gt;0,1,0)</f>
        <v>0</v>
      </c>
      <c r="Z20" s="320"/>
      <c r="AA20" s="317">
        <f>IF(AND(MAX(F20,N20)&gt;0,OR(MIN(F20,N20)=0,F20="")),1,0)</f>
        <v>0</v>
      </c>
      <c r="AB20" s="318">
        <f>IF(ABS(F20-N20)&gt;=5,AA20,0)</f>
        <v>0</v>
      </c>
      <c r="AC20" s="318">
        <f>IF(F20&lt;&gt;"",IF(S20&lt;&gt;"",IF(AND(MIN(F20,N20)&gt;0,ABS(F20-N20)&gt;=Control_FTE_Tol,ABS(S20)&gt;=Control_Per_Tol),1,0),0),0)</f>
        <v>0</v>
      </c>
      <c r="AD20" s="319">
        <f>IF(SUM(AB20,AC20)&gt;0,1,0)</f>
        <v>0</v>
      </c>
      <c r="AE20" s="235"/>
      <c r="AF20" s="316"/>
      <c r="AG20" s="235"/>
    </row>
    <row r="21" spans="1:33" ht="30" customHeight="1">
      <c r="A21" s="133" t="s">
        <v>52</v>
      </c>
      <c r="B21" s="347">
        <v>1</v>
      </c>
      <c r="C21" s="348">
        <v>41.665999999999997</v>
      </c>
      <c r="D21" s="349">
        <f>SUM(B21:C21)</f>
        <v>42.665999999999997</v>
      </c>
      <c r="E21" s="350" t="str">
        <f t="shared" si="0"/>
        <v/>
      </c>
      <c r="F21" s="351">
        <v>271.66699699999998</v>
      </c>
      <c r="G21" s="352" t="str">
        <f t="shared" si="1"/>
        <v>?</v>
      </c>
      <c r="H21" s="353">
        <f>SUM(D21:F21)</f>
        <v>314.33299699999998</v>
      </c>
      <c r="I21" s="229"/>
      <c r="J21" s="354" t="str">
        <f>IF(W21=1,Warning1,IF(X21=1,Warning2_for_Non_Control,""))</f>
        <v/>
      </c>
      <c r="K21" s="355" t="str">
        <f>IF(AB21=1,Warning1,IF(AC21=1,Warning2_for_Non_Control,""))</f>
        <v>At least 20 FTE and 5% difference between Final Figures and Early Statistics</v>
      </c>
      <c r="L21" s="246"/>
      <c r="M21" s="530">
        <f>VLOOKUP($U21,Early_Stats,VLOOKUP('Early Statistics 2013-14'!$C$2,Inst_Tables,3,FALSE),FALSE)</f>
        <v>43.4</v>
      </c>
      <c r="N21" s="362">
        <f>VLOOKUP($U21,Early_Stats,VLOOKUP('Early Statistics 2013-14'!$C$2,Inst_Tables,4,FALSE),FALSE)</f>
        <v>216.1</v>
      </c>
      <c r="O21" s="363">
        <f>SUM(M21:N21)</f>
        <v>259.5</v>
      </c>
      <c r="P21" s="214"/>
      <c r="Q21" s="251"/>
      <c r="R21" s="358">
        <f>IF(M21&gt;0,(D21-M21)/M21,"")</f>
        <v>-1.6912442396313405E-2</v>
      </c>
      <c r="S21" s="359">
        <f t="shared" si="2"/>
        <v>0.25713557149467836</v>
      </c>
      <c r="T21" s="315"/>
      <c r="U21" s="527">
        <v>6</v>
      </c>
      <c r="V21" s="317">
        <f>IF(AND(MAX(D21,M21)&gt;0,MIN(D21,M21)=0),1,0)</f>
        <v>0</v>
      </c>
      <c r="W21" s="318">
        <f>IF(ABS(D21-M21)&gt;=5,V21,0)</f>
        <v>0</v>
      </c>
      <c r="X21" s="318">
        <f>IF(R21&lt;&gt;"",IF(AND(MIN(D21,M21)&gt;0,ABS(D21-M21)&gt;=Non_Control_FTE_Tol,ABS(R21)&gt;=Non_Control_Per_Tol),1,0),0)</f>
        <v>0</v>
      </c>
      <c r="Y21" s="319">
        <f>IF(SUM(W21,X21)&gt;0,1,0)</f>
        <v>0</v>
      </c>
      <c r="Z21" s="320"/>
      <c r="AA21" s="317">
        <f>IF(AND(MAX(F21,N21)&gt;0,OR(MIN(F21,N21)=0,F21="")),1,0)</f>
        <v>0</v>
      </c>
      <c r="AB21" s="318">
        <f>IF(ABS(F21-N21)&gt;=5,AA21,0)</f>
        <v>0</v>
      </c>
      <c r="AC21" s="318">
        <f>IF(F21&lt;&gt;"",IF(S21&lt;&gt;"",IF(AND(MIN(F21,N21)&gt;0,ABS(F21-N21)&gt;=Non_Control_FTE_Tol,ABS(S21)&gt;=Non_Control_Per_Tol),1,0),0),0)</f>
        <v>1</v>
      </c>
      <c r="AD21" s="319">
        <f>IF(SUM(AB21,AC21)&gt;0,1,0)</f>
        <v>1</v>
      </c>
      <c r="AE21" s="235"/>
      <c r="AF21" s="316"/>
      <c r="AG21" s="235"/>
    </row>
    <row r="22" spans="1:33" ht="35.1" customHeight="1" thickBot="1">
      <c r="A22" s="364" t="s">
        <v>3</v>
      </c>
      <c r="B22" s="365">
        <f>SUM(B19:B21)</f>
        <v>3</v>
      </c>
      <c r="C22" s="366">
        <f>SUM(C19:C21)</f>
        <v>350.666</v>
      </c>
      <c r="D22" s="365">
        <f>SUM(D19:D21)</f>
        <v>353.666</v>
      </c>
      <c r="E22" s="393"/>
      <c r="F22" s="365">
        <f>SUM(F19:F21)</f>
        <v>275.16699699999998</v>
      </c>
      <c r="G22" s="394"/>
      <c r="H22" s="395">
        <f>SUM(H19:H21)</f>
        <v>628.83299699999998</v>
      </c>
      <c r="I22" s="229"/>
      <c r="J22" s="396"/>
      <c r="K22" s="397"/>
      <c r="L22" s="246"/>
      <c r="M22" s="398">
        <f>SUM(M19:M21)</f>
        <v>355.4</v>
      </c>
      <c r="N22" s="399">
        <f>SUM(N19:N21)</f>
        <v>219.1</v>
      </c>
      <c r="O22" s="363">
        <f>SUM(O19:O21)</f>
        <v>574.5</v>
      </c>
      <c r="P22" s="214"/>
      <c r="Q22" s="251"/>
      <c r="R22" s="400"/>
      <c r="S22" s="401"/>
      <c r="T22" s="222"/>
      <c r="U22" s="316"/>
      <c r="V22" s="334"/>
      <c r="W22" s="335"/>
      <c r="X22" s="335"/>
      <c r="Y22" s="336"/>
      <c r="Z22" s="320"/>
      <c r="AA22" s="334"/>
      <c r="AB22" s="335"/>
      <c r="AC22" s="335"/>
      <c r="AD22" s="336"/>
      <c r="AE22" s="235"/>
      <c r="AF22" s="316"/>
      <c r="AG22" s="235"/>
    </row>
    <row r="23" spans="1:33" ht="35.1" customHeight="1">
      <c r="A23" s="402" t="s">
        <v>36</v>
      </c>
      <c r="B23" s="403"/>
      <c r="C23" s="380"/>
      <c r="D23" s="381"/>
      <c r="E23" s="325"/>
      <c r="F23" s="324"/>
      <c r="G23" s="326"/>
      <c r="H23" s="243"/>
      <c r="I23" s="229"/>
      <c r="J23" s="327"/>
      <c r="K23" s="328"/>
      <c r="L23" s="246"/>
      <c r="M23" s="404"/>
      <c r="N23" s="405"/>
      <c r="O23" s="406"/>
      <c r="P23" s="214"/>
      <c r="Q23" s="251"/>
      <c r="R23" s="332"/>
      <c r="S23" s="333"/>
      <c r="T23" s="222"/>
      <c r="U23" s="386"/>
      <c r="V23" s="334"/>
      <c r="W23" s="335"/>
      <c r="X23" s="335"/>
      <c r="Y23" s="336"/>
      <c r="Z23" s="320"/>
      <c r="AA23" s="334"/>
      <c r="AB23" s="335"/>
      <c r="AC23" s="335"/>
      <c r="AD23" s="336"/>
      <c r="AE23" s="235"/>
      <c r="AF23" s="386"/>
      <c r="AG23" s="235"/>
    </row>
    <row r="24" spans="1:33" ht="30" customHeight="1">
      <c r="A24" s="407" t="s">
        <v>50</v>
      </c>
      <c r="B24" s="407"/>
      <c r="C24" s="338"/>
      <c r="D24" s="324"/>
      <c r="E24" s="325"/>
      <c r="F24" s="324"/>
      <c r="G24" s="326"/>
      <c r="H24" s="243"/>
      <c r="I24" s="229"/>
      <c r="J24" s="341"/>
      <c r="K24" s="243"/>
      <c r="L24" s="246"/>
      <c r="M24" s="404"/>
      <c r="N24" s="405"/>
      <c r="O24" s="406"/>
      <c r="P24" s="214"/>
      <c r="Q24" s="251"/>
      <c r="R24" s="345"/>
      <c r="S24" s="346"/>
      <c r="T24" s="222"/>
      <c r="U24" s="386"/>
      <c r="V24" s="334"/>
      <c r="W24" s="335"/>
      <c r="X24" s="335"/>
      <c r="Y24" s="336"/>
      <c r="Z24" s="320"/>
      <c r="AA24" s="334"/>
      <c r="AB24" s="335"/>
      <c r="AC24" s="335"/>
      <c r="AD24" s="336"/>
      <c r="AE24" s="235"/>
      <c r="AF24" s="386"/>
      <c r="AG24" s="235"/>
    </row>
    <row r="25" spans="1:33" ht="30" customHeight="1">
      <c r="A25" s="408" t="s">
        <v>55</v>
      </c>
      <c r="B25" s="408"/>
      <c r="C25" s="409"/>
      <c r="D25" s="324"/>
      <c r="E25" s="325"/>
      <c r="F25" s="324"/>
      <c r="G25" s="326"/>
      <c r="H25" s="243"/>
      <c r="I25" s="229"/>
      <c r="J25" s="341"/>
      <c r="K25" s="340"/>
      <c r="L25" s="246"/>
      <c r="M25" s="404"/>
      <c r="N25" s="405"/>
      <c r="O25" s="410"/>
      <c r="P25" s="214"/>
      <c r="Q25" s="251"/>
      <c r="R25" s="345"/>
      <c r="S25" s="346"/>
      <c r="T25" s="222"/>
      <c r="U25" s="386"/>
      <c r="V25" s="334"/>
      <c r="W25" s="335"/>
      <c r="X25" s="335"/>
      <c r="Y25" s="336"/>
      <c r="Z25" s="320"/>
      <c r="AA25" s="334"/>
      <c r="AB25" s="335"/>
      <c r="AC25" s="335"/>
      <c r="AD25" s="336"/>
      <c r="AE25" s="235"/>
      <c r="AF25" s="386"/>
      <c r="AG25" s="235"/>
    </row>
    <row r="26" spans="1:33" ht="30" customHeight="1">
      <c r="A26" s="411" t="s">
        <v>46</v>
      </c>
      <c r="B26" s="412">
        <v>202</v>
      </c>
      <c r="C26" s="413">
        <v>546</v>
      </c>
      <c r="D26" s="349">
        <f>SUM(B26:C26)</f>
        <v>748</v>
      </c>
      <c r="E26" s="350" t="str">
        <f t="shared" si="0"/>
        <v/>
      </c>
      <c r="F26" s="351">
        <v>0</v>
      </c>
      <c r="G26" s="352" t="str">
        <f t="shared" si="1"/>
        <v/>
      </c>
      <c r="H26" s="353">
        <f>SUM(D26:F26)</f>
        <v>748</v>
      </c>
      <c r="I26" s="229"/>
      <c r="J26" s="354" t="str">
        <f>IF(W26=1,Warning1,IF(X26=1,Warning2_for_Control,""))</f>
        <v/>
      </c>
      <c r="K26" s="355" t="str">
        <f>IF(AB26=1,Warning1,IF(AC26=1,Warning2_for_Control,""))</f>
        <v/>
      </c>
      <c r="L26" s="246"/>
      <c r="M26" s="361">
        <f>VLOOKUP($U26,Early_Stats,VLOOKUP('Early Statistics 2013-14'!$C$2,Inst_Tables,3,FALSE),FALSE)</f>
        <v>753</v>
      </c>
      <c r="N26" s="362">
        <f>VLOOKUP($U26,Early_Stats,VLOOKUP('Early Statistics 2013-14'!$C$2,Inst_Tables,4,FALSE),FALSE)</f>
        <v>0</v>
      </c>
      <c r="O26" s="363">
        <f>SUM(M26:N26)</f>
        <v>753</v>
      </c>
      <c r="P26" s="214"/>
      <c r="Q26" s="251"/>
      <c r="R26" s="391">
        <f>IF(M26&gt;0,(D26-M26)/M26,"")</f>
        <v>-6.6401062416998674E-3</v>
      </c>
      <c r="S26" s="392" t="str">
        <f t="shared" ref="S26:S29" si="3">IF(N26&gt;0,(F26-N26)/N26,"")</f>
        <v/>
      </c>
      <c r="T26" s="315"/>
      <c r="U26" s="526">
        <v>7</v>
      </c>
      <c r="V26" s="317">
        <f>IF(AND(MAX(D26,M26)&gt;0,MIN(D26,M26)=0),1,0)</f>
        <v>0</v>
      </c>
      <c r="W26" s="318">
        <f>IF(ABS(D26-M26)&gt;=5,V26,0)</f>
        <v>0</v>
      </c>
      <c r="X26" s="318">
        <f>IF(R26&lt;&gt;"",IF(AND(MIN(D26,M26)&gt;0,ABS(D26-M26)&gt;=Control_FTE_Tol,ABS(R26)&gt;=Control_Per_Tol),1,0),0)</f>
        <v>0</v>
      </c>
      <c r="Y26" s="319">
        <f>IF(SUM(W26,X26)&gt;0,1,0)</f>
        <v>0</v>
      </c>
      <c r="Z26" s="320"/>
      <c r="AA26" s="317">
        <f>IF(AND(MAX(F26,N26)&gt;0,OR(MIN(F26,N26)=0,F26="")),1,0)</f>
        <v>0</v>
      </c>
      <c r="AB26" s="318">
        <f>IF(ABS(F26-N26)&gt;=5,AA26,0)</f>
        <v>0</v>
      </c>
      <c r="AC26" s="318">
        <f>IF(F26&lt;&gt;"",IF(S26&lt;&gt;"",IF(AND(MIN(F26,N26)&gt;0,ABS(F26-N26)&gt;=Control_FTE_Tol,ABS(S26)&gt;=Control_Per_Tol),1,0),0),0)</f>
        <v>0</v>
      </c>
      <c r="AD26" s="319">
        <f>IF(SUM(AB26,AC26)&gt;0,1,0)</f>
        <v>0</v>
      </c>
      <c r="AE26" s="235"/>
      <c r="AF26" s="386"/>
      <c r="AG26" s="235"/>
    </row>
    <row r="27" spans="1:33" ht="30" customHeight="1">
      <c r="A27" s="411" t="s">
        <v>47</v>
      </c>
      <c r="B27" s="412">
        <v>41</v>
      </c>
      <c r="C27" s="413">
        <v>289</v>
      </c>
      <c r="D27" s="349">
        <f t="shared" ref="D27:D38" si="4">SUM(B27:C27)</f>
        <v>330</v>
      </c>
      <c r="E27" s="350" t="str">
        <f t="shared" si="0"/>
        <v/>
      </c>
      <c r="F27" s="351">
        <v>0</v>
      </c>
      <c r="G27" s="352" t="str">
        <f t="shared" si="1"/>
        <v/>
      </c>
      <c r="H27" s="353">
        <f>SUM(D27:F27)</f>
        <v>330</v>
      </c>
      <c r="I27" s="229"/>
      <c r="J27" s="354" t="str">
        <f>IF(W27=1,Warning1,IF(X27=1,Warning2_for_Control,""))</f>
        <v/>
      </c>
      <c r="K27" s="355" t="str">
        <f>IF(AB27=1,Warning1,IF(AC27=1,Warning2_for_Control,""))</f>
        <v/>
      </c>
      <c r="L27" s="246"/>
      <c r="M27" s="361">
        <f>VLOOKUP($U27,Early_Stats,VLOOKUP('Early Statistics 2013-14'!$C$2,Inst_Tables,3,FALSE),FALSE)</f>
        <v>330</v>
      </c>
      <c r="N27" s="362">
        <f>VLOOKUP($U27,Early_Stats,VLOOKUP('Early Statistics 2013-14'!$C$2,Inst_Tables,4,FALSE),FALSE)</f>
        <v>0</v>
      </c>
      <c r="O27" s="363">
        <f>SUM(M27:N27)</f>
        <v>330</v>
      </c>
      <c r="P27" s="214"/>
      <c r="Q27" s="251"/>
      <c r="R27" s="358">
        <f>IF(M27&gt;0,(D27-M27)/M27,"")</f>
        <v>0</v>
      </c>
      <c r="S27" s="359" t="str">
        <f t="shared" si="3"/>
        <v/>
      </c>
      <c r="T27" s="315"/>
      <c r="U27" s="527">
        <v>8</v>
      </c>
      <c r="V27" s="317">
        <f>IF(AND(MAX(D27,M27)&gt;0,MIN(D27,M27)=0),1,0)</f>
        <v>0</v>
      </c>
      <c r="W27" s="318">
        <f>IF(ABS(D27-M27)&gt;=5,V27,0)</f>
        <v>0</v>
      </c>
      <c r="X27" s="318">
        <f>IF(R27&lt;&gt;"",IF(AND(MIN(D27,M27)&gt;0,ABS(D27-M27)&gt;=Control_FTE_Tol,ABS(R27)&gt;=Control_Per_Tol),1,0),0)</f>
        <v>0</v>
      </c>
      <c r="Y27" s="319">
        <f>IF(SUM(W27,X27)&gt;0,1,0)</f>
        <v>0</v>
      </c>
      <c r="Z27" s="320"/>
      <c r="AA27" s="317">
        <f>IF(AND(MAX(F27,N27)&gt;0,OR(MIN(F27,N27)=0,F27="")),1,0)</f>
        <v>0</v>
      </c>
      <c r="AB27" s="318">
        <f>IF(ABS(F27-N27)&gt;=5,AA27,0)</f>
        <v>0</v>
      </c>
      <c r="AC27" s="318">
        <f>IF(F27&lt;&gt;"",IF(S27&lt;&gt;"",IF(AND(MIN(F27,N27)&gt;0,ABS(F27-N27)&gt;=Control_FTE_Tol,ABS(S27)&gt;=Control_Per_Tol),1,0),0),0)</f>
        <v>0</v>
      </c>
      <c r="AD27" s="319">
        <f>IF(SUM(AB27,AC27)&gt;0,1,0)</f>
        <v>0</v>
      </c>
      <c r="AE27" s="235"/>
      <c r="AF27" s="316"/>
      <c r="AG27" s="235"/>
    </row>
    <row r="28" spans="1:33" ht="30" customHeight="1">
      <c r="A28" s="411" t="s">
        <v>27</v>
      </c>
      <c r="B28" s="412">
        <v>16</v>
      </c>
      <c r="C28" s="413">
        <v>307</v>
      </c>
      <c r="D28" s="349">
        <f t="shared" si="4"/>
        <v>323</v>
      </c>
      <c r="E28" s="350" t="str">
        <f t="shared" si="0"/>
        <v/>
      </c>
      <c r="F28" s="351">
        <v>0</v>
      </c>
      <c r="G28" s="352" t="str">
        <f t="shared" si="1"/>
        <v/>
      </c>
      <c r="H28" s="353">
        <f>SUM(D28:F28)</f>
        <v>323</v>
      </c>
      <c r="I28" s="229"/>
      <c r="J28" s="354" t="str">
        <f>IF(W28=1,Warning1,IF(X28=1,Warning2_for_Control,""))</f>
        <v/>
      </c>
      <c r="K28" s="355" t="str">
        <f>IF(AB28=1,Warning1,IF(AC28=1,Warning2_for_Control,""))</f>
        <v/>
      </c>
      <c r="L28" s="246"/>
      <c r="M28" s="361">
        <f>VLOOKUP($U28,Early_Stats,VLOOKUP('Early Statistics 2013-14'!$C$2,Inst_Tables,3,FALSE),FALSE)</f>
        <v>323</v>
      </c>
      <c r="N28" s="362">
        <f>VLOOKUP($U28,Early_Stats,VLOOKUP('Early Statistics 2013-14'!$C$2,Inst_Tables,4,FALSE),FALSE)</f>
        <v>0</v>
      </c>
      <c r="O28" s="363">
        <f>SUM(M28:N28)</f>
        <v>323</v>
      </c>
      <c r="P28" s="214"/>
      <c r="Q28" s="251"/>
      <c r="R28" s="358">
        <f>IF(M28&gt;0,(D28-M28)/M28,"")</f>
        <v>0</v>
      </c>
      <c r="S28" s="359" t="str">
        <f t="shared" si="3"/>
        <v/>
      </c>
      <c r="T28" s="315"/>
      <c r="U28" s="527">
        <v>9</v>
      </c>
      <c r="V28" s="317">
        <f>IF(AND(MAX(D28,M28)&gt;0,MIN(D28,M28)=0),1,0)</f>
        <v>0</v>
      </c>
      <c r="W28" s="318">
        <f>IF(ABS(D28-M28)&gt;=5,V28,0)</f>
        <v>0</v>
      </c>
      <c r="X28" s="318">
        <f>IF(R28&lt;&gt;"",IF(AND(MIN(D28,M28)&gt;0,ABS(D28-M28)&gt;=Control_FTE_Tol,ABS(R28)&gt;=Control_Per_Tol),1,0),0)</f>
        <v>0</v>
      </c>
      <c r="Y28" s="319">
        <f>IF(SUM(W28,X28)&gt;0,1,0)</f>
        <v>0</v>
      </c>
      <c r="Z28" s="320"/>
      <c r="AA28" s="317">
        <f>IF(AND(MAX(F28,N28)&gt;0,OR(MIN(F28,N28)=0,F28="")),1,0)</f>
        <v>0</v>
      </c>
      <c r="AB28" s="318">
        <f>IF(ABS(F28-N28)&gt;=5,AA28,0)</f>
        <v>0</v>
      </c>
      <c r="AC28" s="318">
        <f>IF(F28&lt;&gt;"",IF(S28&lt;&gt;"",IF(AND(MIN(F28,N28)&gt;0,ABS(F28-N28)&gt;=Control_FTE_Tol,ABS(S28)&gt;=Control_Per_Tol),1,0),0),0)</f>
        <v>0</v>
      </c>
      <c r="AD28" s="319">
        <f>IF(SUM(AB28,AC28)&gt;0,1,0)</f>
        <v>0</v>
      </c>
      <c r="AE28" s="235"/>
      <c r="AF28" s="316"/>
      <c r="AG28" s="235"/>
    </row>
    <row r="29" spans="1:33" ht="30" customHeight="1">
      <c r="A29" s="411" t="s">
        <v>28</v>
      </c>
      <c r="B29" s="412">
        <v>0</v>
      </c>
      <c r="C29" s="413">
        <v>65</v>
      </c>
      <c r="D29" s="349">
        <f>SUM(B29:C29)</f>
        <v>65</v>
      </c>
      <c r="E29" s="350" t="str">
        <f t="shared" si="0"/>
        <v/>
      </c>
      <c r="F29" s="351">
        <v>0</v>
      </c>
      <c r="G29" s="352" t="str">
        <f t="shared" si="1"/>
        <v/>
      </c>
      <c r="H29" s="353">
        <f>SUM(D29:F29)</f>
        <v>65</v>
      </c>
      <c r="I29" s="229"/>
      <c r="J29" s="354" t="str">
        <f>IF(W29=1,Warning1,IF(X29=1,Warning2_for_Control,""))</f>
        <v/>
      </c>
      <c r="K29" s="355" t="str">
        <f>IF(AB29=1,Warning1,IF(AC29=1,Warning2_for_Control,""))</f>
        <v/>
      </c>
      <c r="L29" s="246"/>
      <c r="M29" s="361">
        <f>VLOOKUP($U29,Early_Stats,VLOOKUP('Early Statistics 2013-14'!$C$2,Inst_Tables,3,FALSE),FALSE)</f>
        <v>65</v>
      </c>
      <c r="N29" s="362">
        <f>VLOOKUP($U29,Early_Stats,VLOOKUP('Early Statistics 2013-14'!$C$2,Inst_Tables,4,FALSE),FALSE)</f>
        <v>0</v>
      </c>
      <c r="O29" s="363">
        <f>SUM(M29:N29)</f>
        <v>65</v>
      </c>
      <c r="P29" s="214"/>
      <c r="Q29" s="251"/>
      <c r="R29" s="358">
        <f>IF(M29&gt;0,(D29-M29)/M29,"")</f>
        <v>0</v>
      </c>
      <c r="S29" s="359" t="str">
        <f t="shared" si="3"/>
        <v/>
      </c>
      <c r="T29" s="315"/>
      <c r="U29" s="527">
        <v>10</v>
      </c>
      <c r="V29" s="317">
        <f>IF(AND(MAX(D29,M29)&gt;0,MIN(D29,M29)=0),1,0)</f>
        <v>0</v>
      </c>
      <c r="W29" s="318">
        <f>IF(ABS(D29-M29)&gt;=5,V29,0)</f>
        <v>0</v>
      </c>
      <c r="X29" s="318">
        <f>IF(R29&lt;&gt;"",IF(AND(MIN(D29,M29)&gt;0,ABS(D29-M29)&gt;=Control_FTE_Tol,ABS(R29)&gt;=Control_Per_Tol),1,0),0)</f>
        <v>0</v>
      </c>
      <c r="Y29" s="319">
        <f>IF(SUM(W29,X29)&gt;0,1,0)</f>
        <v>0</v>
      </c>
      <c r="Z29" s="320"/>
      <c r="AA29" s="317">
        <f>IF(AND(MAX(F29,N29)&gt;0,OR(MIN(F29,N29)=0,F29="")),1,0)</f>
        <v>0</v>
      </c>
      <c r="AB29" s="318">
        <f>IF(ABS(F29-N29)&gt;=5,AA29,0)</f>
        <v>0</v>
      </c>
      <c r="AC29" s="318">
        <f>IF(F29&lt;&gt;"",IF(S29&lt;&gt;"",IF(AND(MIN(F29,N29)&gt;0,ABS(F29-N29)&gt;=Control_FTE_Tol,ABS(S29)&gt;=Control_Per_Tol),1,0),0),0)</f>
        <v>0</v>
      </c>
      <c r="AD29" s="319">
        <f>IF(SUM(AB29,AC29)&gt;0,1,0)</f>
        <v>0</v>
      </c>
      <c r="AE29" s="235"/>
      <c r="AF29" s="316"/>
      <c r="AG29" s="235"/>
    </row>
    <row r="30" spans="1:33" ht="30" customHeight="1">
      <c r="A30" s="408" t="s">
        <v>29</v>
      </c>
      <c r="B30" s="414"/>
      <c r="C30" s="415"/>
      <c r="D30" s="416"/>
      <c r="E30" s="325"/>
      <c r="F30" s="416"/>
      <c r="G30" s="326"/>
      <c r="H30" s="417"/>
      <c r="I30" s="229"/>
      <c r="J30" s="418"/>
      <c r="K30" s="419"/>
      <c r="L30" s="246"/>
      <c r="M30" s="420"/>
      <c r="N30" s="421"/>
      <c r="O30" s="422"/>
      <c r="P30" s="214"/>
      <c r="Q30" s="251"/>
      <c r="R30" s="423"/>
      <c r="S30" s="424"/>
      <c r="T30" s="222"/>
      <c r="U30" s="316"/>
      <c r="V30" s="334"/>
      <c r="W30" s="335"/>
      <c r="X30" s="335"/>
      <c r="Y30" s="336"/>
      <c r="Z30" s="320"/>
      <c r="AA30" s="334"/>
      <c r="AB30" s="335"/>
      <c r="AC30" s="335"/>
      <c r="AD30" s="336"/>
      <c r="AE30" s="235"/>
      <c r="AF30" s="316"/>
      <c r="AG30" s="235"/>
    </row>
    <row r="31" spans="1:33" ht="30" customHeight="1">
      <c r="A31" s="411" t="s">
        <v>56</v>
      </c>
      <c r="B31" s="412">
        <v>5</v>
      </c>
      <c r="C31" s="413">
        <v>580.08399999999995</v>
      </c>
      <c r="D31" s="349">
        <f t="shared" si="4"/>
        <v>585.08399999999995</v>
      </c>
      <c r="E31" s="350" t="str">
        <f t="shared" si="0"/>
        <v/>
      </c>
      <c r="F31" s="351">
        <v>14.05</v>
      </c>
      <c r="G31" s="352" t="str">
        <f t="shared" si="1"/>
        <v/>
      </c>
      <c r="H31" s="353">
        <f>SUM(D31:F31)</f>
        <v>599.1339999999999</v>
      </c>
      <c r="I31" s="229"/>
      <c r="J31" s="354" t="str">
        <f>IF(W31=1,Warning1,IF(X31=1,Warning2_for_Control,""))</f>
        <v/>
      </c>
      <c r="K31" s="355" t="str">
        <f>IF(AB31=1,Warning1,IF(AC31=1,Warning2_for_Control,""))</f>
        <v/>
      </c>
      <c r="L31" s="246"/>
      <c r="M31" s="361">
        <f>VLOOKUP($U31,Early_Stats,VLOOKUP('Early Statistics 2013-14'!$C$2,Inst_Tables,3,FALSE),FALSE)</f>
        <v>584</v>
      </c>
      <c r="N31" s="362">
        <f>VLOOKUP($U31,Early_Stats,VLOOKUP('Early Statistics 2013-14'!$C$2,Inst_Tables,4,FALSE),FALSE)</f>
        <v>6.4</v>
      </c>
      <c r="O31" s="363">
        <f>SUM(M31:N31)</f>
        <v>590.4</v>
      </c>
      <c r="P31" s="214"/>
      <c r="Q31" s="251"/>
      <c r="R31" s="425">
        <f>IF(M31&gt;0,(D31-M31)/M31,"")</f>
        <v>1.8561643835615519E-3</v>
      </c>
      <c r="S31" s="426">
        <f t="shared" ref="S31:S35" si="5">IF(N31&gt;0,(F31-N31)/N31,"")</f>
        <v>1.1953125</v>
      </c>
      <c r="T31" s="315"/>
      <c r="U31" s="527">
        <v>11</v>
      </c>
      <c r="V31" s="317">
        <f>IF(AND(MAX(D31,M31)&gt;0,MIN(D31,M31)=0),1,0)</f>
        <v>0</v>
      </c>
      <c r="W31" s="318">
        <f>IF(ABS(D31-M31)&gt;=5,V31,0)</f>
        <v>0</v>
      </c>
      <c r="X31" s="318">
        <f>IF(R31&lt;&gt;"",IF(AND(MIN(D31,M31)&gt;0,ABS(D31-M31)&gt;=Control_FTE_Tol,ABS(R31)&gt;=Control_Per_Tol),1,0),0)</f>
        <v>0</v>
      </c>
      <c r="Y31" s="319">
        <f>IF(SUM(W31,X31)&gt;0,1,0)</f>
        <v>0</v>
      </c>
      <c r="Z31" s="320"/>
      <c r="AA31" s="317">
        <f>IF(AND(MAX(F31,N31)&gt;0,OR(MIN(F31,N31)=0,F31="")),1,0)</f>
        <v>0</v>
      </c>
      <c r="AB31" s="318">
        <f>IF(ABS(F31-N31)&gt;=5,AA31,0)</f>
        <v>0</v>
      </c>
      <c r="AC31" s="318">
        <f>IF(F31&lt;&gt;"",IF(S31&lt;&gt;"",IF(AND(MIN(F31,N31)&gt;0,ABS(F31-N31)&gt;=Control_FTE_Tol,ABS(S31)&gt;=Control_Per_Tol),1,0),0),0)</f>
        <v>0</v>
      </c>
      <c r="AD31" s="319">
        <f>IF(SUM(AB31,AC31)&gt;0,1,0)</f>
        <v>0</v>
      </c>
      <c r="AE31" s="235"/>
      <c r="AF31" s="386"/>
      <c r="AG31" s="235"/>
    </row>
    <row r="32" spans="1:33" ht="30" customHeight="1">
      <c r="A32" s="411" t="s">
        <v>57</v>
      </c>
      <c r="B32" s="412">
        <v>0</v>
      </c>
      <c r="C32" s="413">
        <v>0</v>
      </c>
      <c r="D32" s="349">
        <f t="shared" si="4"/>
        <v>0</v>
      </c>
      <c r="E32" s="350" t="str">
        <f t="shared" si="0"/>
        <v/>
      </c>
      <c r="F32" s="351">
        <v>0</v>
      </c>
      <c r="G32" s="352" t="str">
        <f t="shared" si="1"/>
        <v/>
      </c>
      <c r="H32" s="353">
        <f>SUM(D32:F32)</f>
        <v>0</v>
      </c>
      <c r="I32" s="229"/>
      <c r="J32" s="354" t="str">
        <f>IF(W32=1,Warning1,IF(X32=1,Warning2_for_Control,""))</f>
        <v/>
      </c>
      <c r="K32" s="355" t="str">
        <f>IF(AB32=1,Warning1,IF(AC32=1,Warning2_for_Control,""))</f>
        <v/>
      </c>
      <c r="L32" s="246"/>
      <c r="M32" s="361">
        <f>VLOOKUP($U32,Early_Stats,VLOOKUP('Early Statistics 2013-14'!$C$2,Inst_Tables,3,FALSE),FALSE)</f>
        <v>0</v>
      </c>
      <c r="N32" s="362">
        <f>VLOOKUP($U32,Early_Stats,VLOOKUP('Early Statistics 2013-14'!$C$2,Inst_Tables,4,FALSE),FALSE)</f>
        <v>0</v>
      </c>
      <c r="O32" s="363">
        <f>SUM(M32:N32)</f>
        <v>0</v>
      </c>
      <c r="P32" s="214"/>
      <c r="Q32" s="251"/>
      <c r="R32" s="358" t="str">
        <f>IF(M32&gt;0,(D32-M32)/M32,"")</f>
        <v/>
      </c>
      <c r="S32" s="359" t="str">
        <f t="shared" si="5"/>
        <v/>
      </c>
      <c r="T32" s="315"/>
      <c r="U32" s="527">
        <v>12</v>
      </c>
      <c r="V32" s="317">
        <f>IF(AND(MAX(D32,M32)&gt;0,MIN(D32,M32)=0),1,0)</f>
        <v>0</v>
      </c>
      <c r="W32" s="318">
        <f>IF(ABS(D32-M32)&gt;=5,V32,0)</f>
        <v>0</v>
      </c>
      <c r="X32" s="318">
        <f>IF(R32&lt;&gt;"",IF(AND(MIN(D32,M32)&gt;0,ABS(D32-M32)&gt;=Control_FTE_Tol,ABS(R32)&gt;=Control_Per_Tol),1,0),0)</f>
        <v>0</v>
      </c>
      <c r="Y32" s="319">
        <f>IF(SUM(W32,X32)&gt;0,1,0)</f>
        <v>0</v>
      </c>
      <c r="Z32" s="320"/>
      <c r="AA32" s="317">
        <f>IF(AND(MAX(F32,N32)&gt;0,OR(MIN(F32,N32)=0,F32="")),1,0)</f>
        <v>0</v>
      </c>
      <c r="AB32" s="318">
        <f>IF(ABS(F32-N32)&gt;=5,AA32,0)</f>
        <v>0</v>
      </c>
      <c r="AC32" s="318">
        <f>IF(F32&lt;&gt;"",IF(S32&lt;&gt;"",IF(AND(MIN(F32,N32)&gt;0,ABS(F32-N32)&gt;=Control_FTE_Tol,ABS(S32)&gt;=Control_Per_Tol),1,0),0),0)</f>
        <v>0</v>
      </c>
      <c r="AD32" s="319">
        <f>IF(SUM(AB32,AC32)&gt;0,1,0)</f>
        <v>0</v>
      </c>
      <c r="AE32" s="235"/>
      <c r="AF32" s="316"/>
      <c r="AG32" s="235"/>
    </row>
    <row r="33" spans="1:37" ht="30" customHeight="1">
      <c r="A33" s="411" t="s">
        <v>58</v>
      </c>
      <c r="B33" s="412">
        <v>0</v>
      </c>
      <c r="C33" s="413">
        <v>0</v>
      </c>
      <c r="D33" s="349">
        <f t="shared" si="4"/>
        <v>0</v>
      </c>
      <c r="E33" s="350" t="str">
        <f t="shared" si="0"/>
        <v/>
      </c>
      <c r="F33" s="351">
        <v>0</v>
      </c>
      <c r="G33" s="352" t="str">
        <f t="shared" si="1"/>
        <v/>
      </c>
      <c r="H33" s="353">
        <f>SUM(D33:F33)</f>
        <v>0</v>
      </c>
      <c r="I33" s="229"/>
      <c r="J33" s="354" t="str">
        <f>IF(W33=1,Warning1,IF(X33=1,Warning2_for_Control,""))</f>
        <v/>
      </c>
      <c r="K33" s="355" t="str">
        <f>IF(AB33=1,Warning1,IF(AC33=1,Warning2_for_Control,""))</f>
        <v/>
      </c>
      <c r="L33" s="246"/>
      <c r="M33" s="361">
        <f>VLOOKUP($U33,Early_Stats,VLOOKUP('Early Statistics 2013-14'!$C$2,Inst_Tables,3,FALSE),FALSE)</f>
        <v>0</v>
      </c>
      <c r="N33" s="362">
        <f>VLOOKUP($U33,Early_Stats,VLOOKUP('Early Statistics 2013-14'!$C$2,Inst_Tables,4,FALSE),FALSE)</f>
        <v>0</v>
      </c>
      <c r="O33" s="363">
        <f>SUM(M33:N33)</f>
        <v>0</v>
      </c>
      <c r="P33" s="214"/>
      <c r="Q33" s="251"/>
      <c r="R33" s="358" t="str">
        <f>IF(M33&gt;0,(D33-M33)/M33,"")</f>
        <v/>
      </c>
      <c r="S33" s="359" t="str">
        <f t="shared" si="5"/>
        <v/>
      </c>
      <c r="T33" s="315"/>
      <c r="U33" s="527">
        <v>13</v>
      </c>
      <c r="V33" s="317">
        <f>IF(AND(MAX(D33,M33)&gt;0,MIN(D33,M33)=0),1,0)</f>
        <v>0</v>
      </c>
      <c r="W33" s="318">
        <f>IF(ABS(D33-M33)&gt;=5,V33,0)</f>
        <v>0</v>
      </c>
      <c r="X33" s="318">
        <f>IF(R33&lt;&gt;"",IF(AND(MIN(D33,M33)&gt;0,ABS(D33-M33)&gt;=Control_FTE_Tol,ABS(R33)&gt;=Control_Per_Tol),1,0),0)</f>
        <v>0</v>
      </c>
      <c r="Y33" s="319">
        <f>IF(SUM(W33,X33)&gt;0,1,0)</f>
        <v>0</v>
      </c>
      <c r="Z33" s="320"/>
      <c r="AA33" s="317">
        <f>IF(AND(MAX(F33,N33)&gt;0,OR(MIN(F33,N33)=0,F33="")),1,0)</f>
        <v>0</v>
      </c>
      <c r="AB33" s="318">
        <f>IF(ABS(F33-N33)&gt;=5,AA33,0)</f>
        <v>0</v>
      </c>
      <c r="AC33" s="318">
        <f>IF(F33&lt;&gt;"",IF(S33&lt;&gt;"",IF(AND(MIN(F33,N33)&gt;0,ABS(F33-N33)&gt;=Control_FTE_Tol,ABS(S33)&gt;=Control_Per_Tol),1,0),0),0)</f>
        <v>0</v>
      </c>
      <c r="AD33" s="319">
        <f>IF(SUM(AB33,AC33)&gt;0,1,0)</f>
        <v>0</v>
      </c>
      <c r="AE33" s="235"/>
      <c r="AF33" s="316"/>
      <c r="AG33" s="235"/>
    </row>
    <row r="34" spans="1:37" ht="30" customHeight="1">
      <c r="A34" s="411" t="s">
        <v>59</v>
      </c>
      <c r="B34" s="412">
        <v>1</v>
      </c>
      <c r="C34" s="413">
        <v>106</v>
      </c>
      <c r="D34" s="349">
        <f t="shared" si="4"/>
        <v>107</v>
      </c>
      <c r="E34" s="350" t="str">
        <f t="shared" si="0"/>
        <v/>
      </c>
      <c r="F34" s="351">
        <v>1.6</v>
      </c>
      <c r="G34" s="352" t="str">
        <f t="shared" si="1"/>
        <v/>
      </c>
      <c r="H34" s="353">
        <f>SUM(D34:F34)</f>
        <v>108.6</v>
      </c>
      <c r="I34" s="229"/>
      <c r="J34" s="354" t="str">
        <f>IF(W34=1,Warning1,IF(X34=1,Warning2_for_Control,""))</f>
        <v/>
      </c>
      <c r="K34" s="355" t="str">
        <f>IF(AB34=1,Warning1,IF(AC34=1,Warning2_for_Control,""))</f>
        <v/>
      </c>
      <c r="L34" s="246"/>
      <c r="M34" s="361">
        <f>VLOOKUP($U34,Early_Stats,VLOOKUP('Early Statistics 2013-14'!$C$2,Inst_Tables,3,FALSE),FALSE)</f>
        <v>107</v>
      </c>
      <c r="N34" s="362">
        <f>VLOOKUP($U34,Early_Stats,VLOOKUP('Early Statistics 2013-14'!$C$2,Inst_Tables,4,FALSE),FALSE)</f>
        <v>1.6</v>
      </c>
      <c r="O34" s="363">
        <f>SUM(M34:N34)</f>
        <v>108.6</v>
      </c>
      <c r="P34" s="214"/>
      <c r="Q34" s="251"/>
      <c r="R34" s="358">
        <f>IF(M34&gt;0,(D34-M34)/M34,"")</f>
        <v>0</v>
      </c>
      <c r="S34" s="359">
        <f t="shared" si="5"/>
        <v>0</v>
      </c>
      <c r="T34" s="315"/>
      <c r="U34" s="527">
        <v>14</v>
      </c>
      <c r="V34" s="317">
        <f>IF(AND(MAX(D34,M34)&gt;0,MIN(D34,M34)=0),1,0)</f>
        <v>0</v>
      </c>
      <c r="W34" s="318">
        <f>IF(ABS(D34-M34)&gt;=5,V34,0)</f>
        <v>0</v>
      </c>
      <c r="X34" s="318">
        <f>IF(R34&lt;&gt;"",IF(AND(MIN(D34,M34)&gt;0,ABS(D34-M34)&gt;=Control_FTE_Tol,ABS(R34)&gt;=Control_Per_Tol),1,0),0)</f>
        <v>0</v>
      </c>
      <c r="Y34" s="319">
        <f>IF(SUM(W34,X34)&gt;0,1,0)</f>
        <v>0</v>
      </c>
      <c r="Z34" s="320"/>
      <c r="AA34" s="317">
        <f>IF(AND(MAX(F34,N34)&gt;0,OR(MIN(F34,N34)=0,F34="")),1,0)</f>
        <v>0</v>
      </c>
      <c r="AB34" s="318">
        <f>IF(ABS(F34-N34)&gt;=5,AA34,0)</f>
        <v>0</v>
      </c>
      <c r="AC34" s="318">
        <f>IF(F34&lt;&gt;"",IF(S34&lt;&gt;"",IF(AND(MIN(F34,N34)&gt;0,ABS(F34-N34)&gt;=Control_FTE_Tol,ABS(S34)&gt;=Control_Per_Tol),1,0),0),0)</f>
        <v>0</v>
      </c>
      <c r="AD34" s="319">
        <f>IF(SUM(AB34,AC34)&gt;0,1,0)</f>
        <v>0</v>
      </c>
      <c r="AE34" s="235"/>
      <c r="AF34" s="316"/>
      <c r="AG34" s="235"/>
    </row>
    <row r="35" spans="1:37" ht="30" customHeight="1">
      <c r="A35" s="408" t="s">
        <v>51</v>
      </c>
      <c r="B35" s="412">
        <v>0</v>
      </c>
      <c r="C35" s="413">
        <v>0</v>
      </c>
      <c r="D35" s="349">
        <f t="shared" si="4"/>
        <v>0</v>
      </c>
      <c r="E35" s="350" t="str">
        <f t="shared" si="0"/>
        <v/>
      </c>
      <c r="F35" s="351">
        <v>0</v>
      </c>
      <c r="G35" s="352" t="str">
        <f t="shared" si="1"/>
        <v/>
      </c>
      <c r="H35" s="353">
        <f>SUM(D35:F35)</f>
        <v>0</v>
      </c>
      <c r="I35" s="229"/>
      <c r="J35" s="354" t="str">
        <f>IF(W35=1,Warning1,IF(X35=1,Warning2_for_Control,""))</f>
        <v/>
      </c>
      <c r="K35" s="355" t="str">
        <f>IF(AB35=1,Warning1,IF(AC35=1,Warning2_for_Control,""))</f>
        <v/>
      </c>
      <c r="L35" s="246"/>
      <c r="M35" s="361">
        <f>VLOOKUP($U35,Early_Stats,VLOOKUP('Early Statistics 2013-14'!$C$2,Inst_Tables,3,FALSE),FALSE)</f>
        <v>0</v>
      </c>
      <c r="N35" s="362">
        <f>VLOOKUP($U35,Early_Stats,VLOOKUP('Early Statistics 2013-14'!$C$2,Inst_Tables,4,FALSE),FALSE)</f>
        <v>0</v>
      </c>
      <c r="O35" s="363">
        <f>SUM(M35:N35)</f>
        <v>0</v>
      </c>
      <c r="P35" s="214"/>
      <c r="Q35" s="251"/>
      <c r="R35" s="358" t="str">
        <f>IF(M35&gt;0,(D35-M35)/M35,"")</f>
        <v/>
      </c>
      <c r="S35" s="359" t="str">
        <f t="shared" si="5"/>
        <v/>
      </c>
      <c r="T35" s="315"/>
      <c r="U35" s="527">
        <v>15</v>
      </c>
      <c r="V35" s="317">
        <f>IF(AND(MAX(D35,M35)&gt;0,MIN(D35,M35)=0),1,0)</f>
        <v>0</v>
      </c>
      <c r="W35" s="318">
        <f>IF(ABS(D35-M35)&gt;=5,V35,0)</f>
        <v>0</v>
      </c>
      <c r="X35" s="318">
        <f>IF(R35&lt;&gt;"",IF(AND(MIN(D35,M35)&gt;0,ABS(D35-M35)&gt;=Control_FTE_Tol,ABS(R35)&gt;=Control_Per_Tol),1,0),0)</f>
        <v>0</v>
      </c>
      <c r="Y35" s="319">
        <f>IF(SUM(W35,X35)&gt;0,1,0)</f>
        <v>0</v>
      </c>
      <c r="Z35" s="320"/>
      <c r="AA35" s="317">
        <f>IF(AND(MAX(F35,N35)&gt;0,OR(MIN(F35,N35)=0,F35="")),1,0)</f>
        <v>0</v>
      </c>
      <c r="AB35" s="318">
        <f>IF(ABS(F35-N35)&gt;=5,AA35,0)</f>
        <v>0</v>
      </c>
      <c r="AC35" s="318">
        <f>IF(F35&lt;&gt;"",IF(S35&lt;&gt;"",IF(AND(MIN(F35,N35)&gt;0,ABS(F35-N35)&gt;=Control_FTE_Tol,ABS(S35)&gt;=Control_Per_Tol),1,0),0),0)</f>
        <v>0</v>
      </c>
      <c r="AD35" s="319">
        <f>IF(SUM(AB35,AC35)&gt;0,1,0)</f>
        <v>0</v>
      </c>
      <c r="AE35" s="235"/>
      <c r="AF35" s="316"/>
      <c r="AG35" s="235"/>
    </row>
    <row r="36" spans="1:37" ht="30" customHeight="1">
      <c r="A36" s="407" t="s">
        <v>52</v>
      </c>
      <c r="B36" s="427"/>
      <c r="C36" s="428"/>
      <c r="D36" s="429"/>
      <c r="E36" s="325"/>
      <c r="F36" s="429"/>
      <c r="G36" s="326"/>
      <c r="H36" s="430"/>
      <c r="I36" s="229"/>
      <c r="J36" s="418"/>
      <c r="K36" s="419"/>
      <c r="L36" s="246"/>
      <c r="M36" s="420"/>
      <c r="N36" s="421"/>
      <c r="O36" s="422"/>
      <c r="P36" s="214"/>
      <c r="Q36" s="251"/>
      <c r="R36" s="423"/>
      <c r="S36" s="424"/>
      <c r="T36" s="222"/>
      <c r="U36" s="316"/>
      <c r="V36" s="334"/>
      <c r="W36" s="335"/>
      <c r="X36" s="335"/>
      <c r="Y36" s="336"/>
      <c r="Z36" s="320"/>
      <c r="AA36" s="334"/>
      <c r="AB36" s="335"/>
      <c r="AC36" s="335"/>
      <c r="AD36" s="336"/>
      <c r="AE36" s="235"/>
      <c r="AF36" s="316"/>
      <c r="AG36" s="235"/>
    </row>
    <row r="37" spans="1:37" ht="30" customHeight="1">
      <c r="A37" s="431" t="s">
        <v>60</v>
      </c>
      <c r="B37" s="432">
        <v>262.83</v>
      </c>
      <c r="C37" s="348">
        <v>4943.5910000000104</v>
      </c>
      <c r="D37" s="349">
        <f t="shared" si="4"/>
        <v>5206.4210000000103</v>
      </c>
      <c r="E37" s="350" t="str">
        <f t="shared" si="0"/>
        <v/>
      </c>
      <c r="F37" s="433">
        <v>31.322099999999999</v>
      </c>
      <c r="G37" s="352" t="str">
        <f t="shared" si="1"/>
        <v/>
      </c>
      <c r="H37" s="353">
        <f>SUM(D37:F37)</f>
        <v>5237.7431000000106</v>
      </c>
      <c r="I37" s="229"/>
      <c r="J37" s="354" t="str">
        <f>IF(W37=1,Warning1,IF(X37=1,Warning2_for_Non_Control,""))</f>
        <v/>
      </c>
      <c r="K37" s="355" t="str">
        <f>IF(AB37=1,Warning1,IF(AC37=1,Warning2_for_Non_Control,""))</f>
        <v/>
      </c>
      <c r="L37" s="246"/>
      <c r="M37" s="361">
        <f>VLOOKUP($U37,Early_Stats,VLOOKUP('Early Statistics 2013-14'!$C$2,Inst_Tables,3,FALSE),FALSE)</f>
        <v>5222.1000000000004</v>
      </c>
      <c r="N37" s="362">
        <f>VLOOKUP($U37,Early_Stats,VLOOKUP('Early Statistics 2013-14'!$C$2,Inst_Tables,4,FALSE),FALSE)</f>
        <v>30.2</v>
      </c>
      <c r="O37" s="363">
        <f>SUM(M37:N37)</f>
        <v>5252.3</v>
      </c>
      <c r="P37" s="214"/>
      <c r="Q37" s="251"/>
      <c r="R37" s="358">
        <f>IF(M37&gt;0,(D37-M37)/M37,"")</f>
        <v>-3.0024319718102068E-3</v>
      </c>
      <c r="S37" s="359">
        <f>IF(N37&gt;0,(F37-N37)/N37,"")</f>
        <v>3.7155629139072839E-2</v>
      </c>
      <c r="T37" s="315"/>
      <c r="U37" s="526">
        <v>16</v>
      </c>
      <c r="V37" s="317">
        <f>IF(AND(MAX(D37,M37)&gt;0,MIN(D37,M37)=0),1,0)</f>
        <v>0</v>
      </c>
      <c r="W37" s="318">
        <f>IF(ABS(D37-M37)&gt;=5,V37,0)</f>
        <v>0</v>
      </c>
      <c r="X37" s="318">
        <f>IF(R37&lt;&gt;"",IF(AND(MIN(D37,M37)&gt;0,ABS(D37-M37)&gt;=Non_Control_FTE_Tol,ABS(R37)&gt;=Non_Control_Per_Tol),1,0),0)</f>
        <v>0</v>
      </c>
      <c r="Y37" s="319">
        <f>IF(SUM(W37,X37)&gt;0,1,0)</f>
        <v>0</v>
      </c>
      <c r="Z37" s="320"/>
      <c r="AA37" s="317">
        <f>IF(AND(MAX(F37,N37)&gt;0,OR(MIN(F37,N37)=0,F37="")),1,0)</f>
        <v>0</v>
      </c>
      <c r="AB37" s="318">
        <f>IF(ABS(F37-N37)&gt;=5,AA37,0)</f>
        <v>0</v>
      </c>
      <c r="AC37" s="318">
        <f>IF(F37&lt;&gt;"",IF(S37&lt;&gt;"",IF(AND(MIN(F37,N37)&gt;0,ABS(F37-N37)&gt;=Non_Control_FTE_Tol,ABS(S37)&gt;=Non_Control_Per_Tol),1,0),0),0)</f>
        <v>0</v>
      </c>
      <c r="AD37" s="319">
        <f>IF(SUM(AB37,AC37)&gt;0,1,0)</f>
        <v>0</v>
      </c>
      <c r="AE37" s="235"/>
      <c r="AF37" s="386"/>
      <c r="AG37" s="235"/>
    </row>
    <row r="38" spans="1:37" ht="30" customHeight="1">
      <c r="A38" s="431" t="s">
        <v>61</v>
      </c>
      <c r="B38" s="432">
        <v>444.57</v>
      </c>
      <c r="C38" s="348">
        <v>6408.4299999999903</v>
      </c>
      <c r="D38" s="349">
        <f t="shared" si="4"/>
        <v>6852.99999999999</v>
      </c>
      <c r="E38" s="350" t="str">
        <f t="shared" si="0"/>
        <v/>
      </c>
      <c r="F38" s="433">
        <v>116.8879</v>
      </c>
      <c r="G38" s="352" t="str">
        <f t="shared" si="1"/>
        <v/>
      </c>
      <c r="H38" s="353">
        <f>SUM(D38:F38)</f>
        <v>6969.8878999999897</v>
      </c>
      <c r="I38" s="229"/>
      <c r="J38" s="354" t="str">
        <f>IF(W38=1,Warning1,IF(X38=1,Warning2_for_Non_Control,""))</f>
        <v/>
      </c>
      <c r="K38" s="355" t="str">
        <f>IF(AB38=1,Warning1,IF(AC38=1,Warning2_for_Non_Control,""))</f>
        <v/>
      </c>
      <c r="L38" s="246"/>
      <c r="M38" s="361">
        <f>VLOOKUP($U38,Early_Stats,VLOOKUP('Early Statistics 2013-14'!$C$2,Inst_Tables,3,FALSE),FALSE)</f>
        <v>6811.63</v>
      </c>
      <c r="N38" s="362">
        <f>VLOOKUP($U38,Early_Stats,VLOOKUP('Early Statistics 2013-14'!$C$2,Inst_Tables,4,FALSE),FALSE)</f>
        <v>107.7</v>
      </c>
      <c r="O38" s="363">
        <f>SUM(M38:N38)</f>
        <v>6919.33</v>
      </c>
      <c r="P38" s="214"/>
      <c r="Q38" s="251"/>
      <c r="R38" s="358">
        <f>IF(M38&gt;0,(D38-M38)/M38,"")</f>
        <v>6.0734361672595081E-3</v>
      </c>
      <c r="S38" s="359">
        <f>IF(N38&gt;0,(F38-N38)/N38,"")</f>
        <v>8.5310120705663864E-2</v>
      </c>
      <c r="T38" s="315"/>
      <c r="U38" s="527">
        <v>17</v>
      </c>
      <c r="V38" s="317">
        <f>IF(AND(MAX(D38,M38)&gt;0,MIN(D38,M38)=0),1,0)</f>
        <v>0</v>
      </c>
      <c r="W38" s="318">
        <f>IF(ABS(D38-M38)&gt;=5,V38,0)</f>
        <v>0</v>
      </c>
      <c r="X38" s="318">
        <f>IF(R38&lt;&gt;"",IF(AND(MIN(D38,M38)&gt;0,ABS(D38-M38)&gt;=Non_Control_FTE_Tol,ABS(R38)&gt;=Non_Control_Per_Tol),1,0),0)</f>
        <v>0</v>
      </c>
      <c r="Y38" s="319">
        <f>IF(SUM(W38,X38)&gt;0,1,0)</f>
        <v>0</v>
      </c>
      <c r="Z38" s="320"/>
      <c r="AA38" s="317">
        <f>IF(AND(MAX(F38,N38)&gt;0,OR(MIN(F38,N38)=0,F38="")),1,0)</f>
        <v>0</v>
      </c>
      <c r="AB38" s="318">
        <f>IF(ABS(F38-N38)&gt;=5,AA38,0)</f>
        <v>0</v>
      </c>
      <c r="AC38" s="318">
        <f>IF(F38&lt;&gt;"",IF(S38&lt;&gt;"",IF(AND(MIN(F38,N38)&gt;0,ABS(F38-N38)&gt;=Non_Control_FTE_Tol,ABS(S38)&gt;=Non_Control_Per_Tol),1,0),0),0)</f>
        <v>0</v>
      </c>
      <c r="AD38" s="319">
        <f>IF(SUM(AB38,AC38)&gt;0,1,0)</f>
        <v>0</v>
      </c>
      <c r="AE38" s="235"/>
      <c r="AF38" s="316"/>
      <c r="AG38" s="235"/>
    </row>
    <row r="39" spans="1:37" ht="35.1" customHeight="1" thickBot="1">
      <c r="A39" s="434" t="s">
        <v>3</v>
      </c>
      <c r="B39" s="435">
        <f>SUM(B26:B29,B31:B35,B37:B38)</f>
        <v>972.39999999999986</v>
      </c>
      <c r="C39" s="436">
        <f>SUM(C26:C29,C31:C35,C37:C38)</f>
        <v>13245.105</v>
      </c>
      <c r="D39" s="367">
        <f>SUM(D26:D29,D31:D35,D37:D38)</f>
        <v>14217.505000000001</v>
      </c>
      <c r="E39" s="325"/>
      <c r="F39" s="367">
        <f>SUM(F26:F29,F31:F35,F37:F38)</f>
        <v>163.86</v>
      </c>
      <c r="G39" s="325"/>
      <c r="H39" s="368">
        <f>SUM(H26:H29,H31:H35,H37:H38)</f>
        <v>14381.365000000002</v>
      </c>
      <c r="I39" s="229"/>
      <c r="J39" s="396"/>
      <c r="K39" s="370"/>
      <c r="L39" s="246"/>
      <c r="M39" s="398">
        <f>SUM(M26:M29,M31:M35,M37:M38)</f>
        <v>14195.73</v>
      </c>
      <c r="N39" s="372">
        <f>SUM(N26:N29,N31:N35,N37:N38)</f>
        <v>145.9</v>
      </c>
      <c r="O39" s="373">
        <f>SUM(O26:O29,O31:O35,O37:O38)</f>
        <v>14341.630000000001</v>
      </c>
      <c r="P39" s="214"/>
      <c r="Q39" s="251"/>
      <c r="R39" s="437"/>
      <c r="S39" s="401"/>
      <c r="T39" s="222"/>
      <c r="U39" s="190"/>
      <c r="V39" s="334"/>
      <c r="W39" s="335"/>
      <c r="X39" s="335"/>
      <c r="Y39" s="336"/>
      <c r="Z39" s="320"/>
      <c r="AA39" s="334"/>
      <c r="AB39" s="335"/>
      <c r="AC39" s="335"/>
      <c r="AD39" s="336"/>
      <c r="AE39" s="235"/>
      <c r="AF39" s="316"/>
      <c r="AG39" s="235"/>
    </row>
    <row r="40" spans="1:37" ht="35.1" customHeight="1" thickBot="1">
      <c r="A40" s="438" t="s">
        <v>62</v>
      </c>
      <c r="B40" s="439">
        <f>SUM(B11,B16,B22,B39)</f>
        <v>1053.8999999999999</v>
      </c>
      <c r="C40" s="303">
        <f>SUM(C11,C16,C22,C39)</f>
        <v>15580.605</v>
      </c>
      <c r="D40" s="440">
        <f>SUM(D11,D16,D22,D39)</f>
        <v>16634.505000000001</v>
      </c>
      <c r="E40" s="441"/>
      <c r="F40" s="440">
        <f>SUM(F11,F16,F22,F39)</f>
        <v>871.93099700000005</v>
      </c>
      <c r="G40" s="303"/>
      <c r="H40" s="442">
        <f>SUM(H11,H16,H22,H39)</f>
        <v>17506.435997</v>
      </c>
      <c r="I40" s="229"/>
      <c r="J40" s="396"/>
      <c r="K40" s="397"/>
      <c r="L40" s="246"/>
      <c r="M40" s="443">
        <f>SUM(M11,M16,M22,M39)</f>
        <v>16616.154999999999</v>
      </c>
      <c r="N40" s="444">
        <f>SUM(N11,N16,N22,N39)</f>
        <v>749.26</v>
      </c>
      <c r="O40" s="312">
        <f>SUM(O11,O16,O22,O39)</f>
        <v>17365.415000000001</v>
      </c>
      <c r="P40" s="214"/>
      <c r="Q40" s="251"/>
      <c r="R40" s="445"/>
      <c r="S40" s="446"/>
      <c r="T40" s="222"/>
      <c r="U40" s="190"/>
      <c r="V40" s="447"/>
      <c r="W40" s="448"/>
      <c r="X40" s="449"/>
      <c r="Y40" s="450"/>
      <c r="Z40" s="320"/>
      <c r="AA40" s="447"/>
      <c r="AB40" s="448"/>
      <c r="AC40" s="449"/>
      <c r="AD40" s="450"/>
      <c r="AE40" s="235"/>
      <c r="AF40" s="451"/>
      <c r="AG40" s="235"/>
    </row>
    <row r="41" spans="1:37">
      <c r="A41" s="452"/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246"/>
      <c r="M41" s="246"/>
      <c r="N41" s="246"/>
      <c r="O41" s="246"/>
      <c r="P41" s="214"/>
      <c r="Q41" s="251"/>
      <c r="R41" s="453"/>
      <c r="S41" s="453"/>
      <c r="T41" s="222"/>
      <c r="U41" s="454"/>
      <c r="V41" s="455"/>
      <c r="W41" s="456"/>
      <c r="X41" s="456"/>
      <c r="Y41" s="456"/>
      <c r="Z41" s="456"/>
      <c r="AA41" s="455"/>
      <c r="AB41" s="456"/>
      <c r="AC41" s="456"/>
      <c r="AD41" s="457"/>
      <c r="AE41" s="235"/>
      <c r="AF41" s="458"/>
      <c r="AG41" s="235"/>
    </row>
    <row r="42" spans="1:37" ht="18.75" customHeight="1">
      <c r="A42" s="459" t="s">
        <v>161</v>
      </c>
      <c r="B42" s="460"/>
      <c r="C42" s="460"/>
      <c r="D42" s="324"/>
      <c r="E42" s="324"/>
      <c r="F42" s="324"/>
      <c r="G42" s="324"/>
      <c r="H42" s="324"/>
      <c r="I42" s="324"/>
      <c r="J42" s="324"/>
      <c r="K42" s="324"/>
      <c r="L42" s="246"/>
      <c r="M42" s="461"/>
      <c r="N42" s="461"/>
      <c r="O42" s="461"/>
      <c r="P42" s="462"/>
      <c r="Q42" s="251"/>
      <c r="R42" s="463"/>
      <c r="S42" s="463"/>
      <c r="T42" s="222"/>
      <c r="U42" s="454"/>
      <c r="V42" s="464"/>
      <c r="W42" s="320"/>
      <c r="X42" s="320"/>
      <c r="Y42" s="320"/>
      <c r="Z42" s="320"/>
      <c r="AA42" s="464"/>
      <c r="AB42" s="320"/>
      <c r="AC42" s="320"/>
      <c r="AD42" s="465"/>
      <c r="AE42" s="235"/>
      <c r="AF42" s="458"/>
      <c r="AG42" s="235"/>
    </row>
    <row r="43" spans="1:37" ht="18.75" customHeight="1">
      <c r="A43" s="452" t="s">
        <v>162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246"/>
      <c r="M43" s="246"/>
      <c r="N43" s="246"/>
      <c r="O43" s="246"/>
      <c r="P43" s="214"/>
      <c r="Q43" s="251"/>
      <c r="R43" s="453"/>
      <c r="S43" s="453"/>
      <c r="T43" s="222"/>
      <c r="U43" s="454"/>
      <c r="V43" s="320"/>
      <c r="W43" s="320"/>
      <c r="X43" s="320"/>
      <c r="Y43" s="320"/>
      <c r="Z43" s="320"/>
      <c r="AA43" s="320"/>
      <c r="AB43" s="320"/>
      <c r="AC43" s="320"/>
      <c r="AD43" s="465"/>
      <c r="AE43" s="235"/>
      <c r="AF43" s="466"/>
      <c r="AG43" s="235"/>
    </row>
    <row r="44" spans="1:37" ht="24.95" customHeight="1">
      <c r="A44" s="452" t="s">
        <v>165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246"/>
      <c r="M44" s="467"/>
      <c r="N44" s="467"/>
      <c r="O44" s="467"/>
      <c r="P44" s="214"/>
      <c r="Q44" s="251"/>
      <c r="R44" s="468"/>
      <c r="S44" s="468"/>
      <c r="T44" s="222"/>
      <c r="U44" s="454"/>
      <c r="V44" s="464"/>
      <c r="W44" s="320"/>
      <c r="X44" s="320"/>
      <c r="Y44" s="320"/>
      <c r="Z44" s="320"/>
      <c r="AA44" s="464"/>
      <c r="AB44" s="320"/>
      <c r="AC44" s="320"/>
      <c r="AD44" s="465"/>
      <c r="AE44" s="235"/>
      <c r="AF44" s="235"/>
      <c r="AG44" s="235"/>
    </row>
    <row r="45" spans="1:37" ht="18.75" customHeight="1" thickBot="1">
      <c r="A45" s="469"/>
      <c r="B45" s="470"/>
      <c r="C45" s="470"/>
      <c r="D45" s="470"/>
      <c r="E45" s="470"/>
      <c r="F45" s="470"/>
      <c r="G45" s="470"/>
      <c r="H45" s="470"/>
      <c r="I45" s="470"/>
      <c r="J45" s="470"/>
      <c r="K45" s="470"/>
      <c r="L45" s="471"/>
      <c r="M45" s="471"/>
      <c r="N45" s="471"/>
      <c r="O45" s="471"/>
      <c r="P45" s="215"/>
      <c r="Q45" s="472"/>
      <c r="R45" s="473"/>
      <c r="S45" s="473"/>
      <c r="T45" s="474"/>
      <c r="U45" s="475"/>
      <c r="V45" s="476"/>
      <c r="W45" s="476"/>
      <c r="X45" s="476"/>
      <c r="Y45" s="476"/>
      <c r="Z45" s="476"/>
      <c r="AA45" s="476"/>
      <c r="AB45" s="476"/>
      <c r="AC45" s="476"/>
      <c r="AD45" s="477"/>
      <c r="AE45" s="235"/>
      <c r="AF45" s="235"/>
      <c r="AG45" s="235"/>
    </row>
    <row r="46" spans="1:37" ht="18.75" customHeight="1">
      <c r="A46" s="478"/>
      <c r="B46" s="479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80"/>
      <c r="N46" s="480"/>
      <c r="O46" s="480"/>
      <c r="P46" s="480"/>
      <c r="Q46" s="479"/>
      <c r="R46" s="480"/>
      <c r="S46" s="480"/>
      <c r="T46" s="480"/>
      <c r="V46" s="481"/>
      <c r="W46" s="481"/>
      <c r="X46" s="481"/>
      <c r="Y46" s="481"/>
      <c r="Z46" s="482"/>
      <c r="AA46" s="481"/>
      <c r="AB46" s="481"/>
      <c r="AC46" s="481"/>
      <c r="AD46" s="481"/>
      <c r="AE46" s="235"/>
      <c r="AF46" s="235"/>
      <c r="AG46" s="235"/>
    </row>
    <row r="47" spans="1:37" ht="24.95" customHeight="1">
      <c r="A47" s="478"/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79"/>
      <c r="O47" s="479"/>
      <c r="P47" s="479"/>
      <c r="Q47" s="479"/>
      <c r="R47" s="479"/>
      <c r="S47" s="479"/>
      <c r="T47" s="479"/>
      <c r="V47" s="483" t="s">
        <v>31</v>
      </c>
      <c r="W47" s="192"/>
      <c r="X47" s="192"/>
      <c r="Y47" s="484"/>
      <c r="Z47" s="192"/>
      <c r="AA47" s="483" t="s">
        <v>38</v>
      </c>
      <c r="AB47" s="456"/>
      <c r="AC47" s="456"/>
      <c r="AD47" s="456"/>
      <c r="AE47" s="235"/>
      <c r="AF47" s="235"/>
      <c r="AG47" s="235"/>
    </row>
    <row r="48" spans="1:37" ht="24.95" hidden="1" customHeight="1">
      <c r="V48" s="485" t="s">
        <v>33</v>
      </c>
      <c r="W48" s="486"/>
      <c r="X48" s="487">
        <v>10</v>
      </c>
      <c r="Y48" s="484"/>
      <c r="Z48" s="192"/>
      <c r="AA48" s="488" t="s">
        <v>82</v>
      </c>
      <c r="AB48" s="489"/>
      <c r="AC48" s="486"/>
      <c r="AD48" s="490" t="s">
        <v>39</v>
      </c>
      <c r="AE48" s="491"/>
      <c r="AF48" s="491"/>
      <c r="AG48" s="491"/>
      <c r="AH48" s="492"/>
      <c r="AI48" s="493"/>
      <c r="AJ48" s="494"/>
      <c r="AK48" s="495"/>
    </row>
    <row r="49" spans="22:37" ht="24.95" hidden="1" customHeight="1">
      <c r="V49" s="496" t="s">
        <v>35</v>
      </c>
      <c r="W49" s="497"/>
      <c r="X49" s="498">
        <v>0.1</v>
      </c>
      <c r="Y49" s="484"/>
      <c r="Z49" s="192"/>
      <c r="AA49" s="499" t="s">
        <v>40</v>
      </c>
      <c r="AB49" s="500"/>
      <c r="AC49" s="497"/>
      <c r="AD49" s="501" t="s">
        <v>83</v>
      </c>
      <c r="AE49" s="502"/>
      <c r="AF49" s="502"/>
      <c r="AG49" s="502"/>
      <c r="AH49" s="503"/>
      <c r="AI49" s="504"/>
      <c r="AJ49" s="505"/>
      <c r="AK49" s="506"/>
    </row>
    <row r="50" spans="22:37" ht="24.75" hidden="1" customHeight="1">
      <c r="V50" s="496" t="s">
        <v>78</v>
      </c>
      <c r="W50" s="497"/>
      <c r="X50" s="507">
        <v>10</v>
      </c>
      <c r="Y50" s="484"/>
      <c r="Z50" s="192"/>
      <c r="AA50" s="499" t="s">
        <v>85</v>
      </c>
      <c r="AB50" s="500"/>
      <c r="AC50" s="497"/>
      <c r="AD50" s="501" t="s">
        <v>41</v>
      </c>
      <c r="AE50" s="502"/>
      <c r="AF50" s="502"/>
      <c r="AG50" s="502"/>
      <c r="AH50" s="503"/>
      <c r="AI50" s="504"/>
      <c r="AJ50" s="505"/>
      <c r="AK50" s="506"/>
    </row>
    <row r="51" spans="22:37" ht="24.75" hidden="1" customHeight="1" thickBot="1">
      <c r="V51" s="496" t="s">
        <v>79</v>
      </c>
      <c r="W51" s="497"/>
      <c r="X51" s="498">
        <v>0.05</v>
      </c>
      <c r="Y51" s="484"/>
      <c r="Z51" s="192"/>
      <c r="AA51" s="508" t="s">
        <v>86</v>
      </c>
      <c r="AB51" s="509"/>
      <c r="AC51" s="510"/>
      <c r="AD51" s="511" t="s">
        <v>84</v>
      </c>
      <c r="AE51" s="512"/>
      <c r="AF51" s="512"/>
      <c r="AG51" s="512"/>
      <c r="AH51" s="513"/>
      <c r="AI51" s="514"/>
      <c r="AJ51" s="515"/>
      <c r="AK51" s="516"/>
    </row>
    <row r="52" spans="22:37" ht="24.95" customHeight="1">
      <c r="V52" s="496" t="s">
        <v>80</v>
      </c>
      <c r="W52" s="497"/>
      <c r="X52" s="507">
        <v>20</v>
      </c>
      <c r="Y52" s="484"/>
      <c r="Z52" s="192"/>
      <c r="AA52" s="484"/>
      <c r="AB52" s="484"/>
      <c r="AC52" s="484"/>
      <c r="AD52" s="484"/>
      <c r="AE52" s="235"/>
      <c r="AF52" s="235"/>
      <c r="AG52" s="235"/>
    </row>
    <row r="53" spans="22:37" ht="24.95" customHeight="1" thickBot="1">
      <c r="V53" s="517" t="s">
        <v>81</v>
      </c>
      <c r="W53" s="510"/>
      <c r="X53" s="518">
        <v>0.05</v>
      </c>
      <c r="Y53" s="484"/>
      <c r="Z53" s="192"/>
      <c r="AA53" s="484"/>
      <c r="AB53" s="484"/>
      <c r="AC53" s="484"/>
      <c r="AD53" s="484"/>
      <c r="AE53" s="235"/>
      <c r="AF53" s="235"/>
      <c r="AG53" s="235"/>
    </row>
    <row r="54" spans="22:37" ht="20.100000000000001" customHeight="1">
      <c r="V54" s="519"/>
      <c r="W54" s="484"/>
      <c r="X54" s="484"/>
      <c r="Y54" s="484"/>
      <c r="Z54" s="192"/>
      <c r="AA54" s="484"/>
      <c r="AB54" s="484"/>
      <c r="AC54" s="484"/>
      <c r="AD54" s="484"/>
      <c r="AE54" s="235"/>
      <c r="AF54" s="235"/>
      <c r="AG54" s="235"/>
    </row>
    <row r="56" spans="22:37" ht="18.75" customHeight="1"/>
    <row r="59" spans="22:37">
      <c r="V59" s="521"/>
      <c r="W59" s="521"/>
      <c r="X59" s="521"/>
      <c r="Y59" s="521"/>
      <c r="Z59" s="522"/>
      <c r="AA59" s="521"/>
      <c r="AB59" s="521"/>
      <c r="AC59" s="521"/>
      <c r="AD59" s="521"/>
    </row>
    <row r="60" spans="22:37">
      <c r="V60" s="521"/>
      <c r="W60" s="521"/>
      <c r="X60" s="521"/>
      <c r="Y60" s="521"/>
      <c r="Z60" s="522"/>
      <c r="AA60" s="521"/>
      <c r="AB60" s="521"/>
      <c r="AC60" s="521"/>
      <c r="AD60" s="521"/>
    </row>
    <row r="61" spans="22:37">
      <c r="V61" s="521"/>
      <c r="W61" s="521"/>
      <c r="X61" s="521"/>
      <c r="Y61" s="521"/>
      <c r="Z61" s="522"/>
      <c r="AA61" s="521"/>
      <c r="AB61" s="521"/>
      <c r="AC61" s="521"/>
      <c r="AD61" s="521"/>
    </row>
    <row r="62" spans="22:37">
      <c r="V62" s="521"/>
      <c r="W62" s="521"/>
      <c r="X62" s="521"/>
      <c r="Y62" s="521"/>
      <c r="Z62" s="522"/>
      <c r="AA62" s="521"/>
      <c r="AB62" s="521"/>
      <c r="AC62" s="521"/>
      <c r="AD62" s="521"/>
    </row>
    <row r="63" spans="22:37">
      <c r="V63" s="521"/>
      <c r="W63" s="521"/>
      <c r="X63" s="521"/>
      <c r="Y63" s="521"/>
      <c r="Z63" s="522"/>
      <c r="AA63" s="521"/>
      <c r="AB63" s="521"/>
      <c r="AC63" s="521"/>
      <c r="AD63" s="521"/>
    </row>
  </sheetData>
  <sheetProtection password="E23E" sheet="1" objects="1" scenarios="1"/>
  <mergeCells count="20">
    <mergeCell ref="AD6:AD8"/>
    <mergeCell ref="Y6:Y8"/>
    <mergeCell ref="X6:X8"/>
    <mergeCell ref="AF5:AF7"/>
    <mergeCell ref="U5:U7"/>
    <mergeCell ref="AA6:AA8"/>
    <mergeCell ref="AA5:AD5"/>
    <mergeCell ref="AB6:AB8"/>
    <mergeCell ref="AC6:AC8"/>
    <mergeCell ref="W6:W8"/>
    <mergeCell ref="B2:D2"/>
    <mergeCell ref="F6:F7"/>
    <mergeCell ref="B6:D6"/>
    <mergeCell ref="J5:K5"/>
    <mergeCell ref="V6:V8"/>
    <mergeCell ref="B5:H5"/>
    <mergeCell ref="V5:Y5"/>
    <mergeCell ref="M5:O5"/>
    <mergeCell ref="M6:O6"/>
    <mergeCell ref="R5:S6"/>
  </mergeCells>
  <conditionalFormatting sqref="V11:Y38 AA11:AD38">
    <cfRule type="cellIs" dxfId="46" priority="83" stopIfTrue="1" operator="equal">
      <formula>0</formula>
    </cfRule>
  </conditionalFormatting>
  <conditionalFormatting sqref="R11:T11 R31:T35 R14:T15 R19:T21 R26:T29 R37:T38">
    <cfRule type="cellIs" dxfId="45" priority="73" stopIfTrue="1" operator="equal">
      <formula>0</formula>
    </cfRule>
  </conditionalFormatting>
  <conditionalFormatting sqref="J11">
    <cfRule type="expression" dxfId="44" priority="63" stopIfTrue="1">
      <formula>$Y$11=1</formula>
    </cfRule>
  </conditionalFormatting>
  <conditionalFormatting sqref="J14">
    <cfRule type="expression" dxfId="43" priority="57" stopIfTrue="1">
      <formula>$Y$14=1</formula>
    </cfRule>
  </conditionalFormatting>
  <conditionalFormatting sqref="J15">
    <cfRule type="expression" dxfId="42" priority="56" stopIfTrue="1">
      <formula>$Y$15=1</formula>
    </cfRule>
  </conditionalFormatting>
  <conditionalFormatting sqref="J19">
    <cfRule type="expression" dxfId="41" priority="55" stopIfTrue="1">
      <formula>$Y$19=1</formula>
    </cfRule>
  </conditionalFormatting>
  <conditionalFormatting sqref="J20">
    <cfRule type="expression" dxfId="40" priority="54" stopIfTrue="1">
      <formula>$Y$20=1</formula>
    </cfRule>
  </conditionalFormatting>
  <conditionalFormatting sqref="J21 J26:J29 J31:J35 J37:J38">
    <cfRule type="expression" dxfId="39" priority="53" stopIfTrue="1">
      <formula>$Y21=1</formula>
    </cfRule>
  </conditionalFormatting>
  <conditionalFormatting sqref="K11 K14:K15 K19:K21 K26:K29 K31:K35 K37:K38">
    <cfRule type="expression" dxfId="38" priority="51" stopIfTrue="1">
      <formula>$AD11=1</formula>
    </cfRule>
  </conditionalFormatting>
  <conditionalFormatting sqref="D14">
    <cfRule type="expression" dxfId="37" priority="34">
      <formula>Y14=1</formula>
    </cfRule>
  </conditionalFormatting>
  <conditionalFormatting sqref="D15">
    <cfRule type="expression" dxfId="36" priority="33">
      <formula>Y15=1</formula>
    </cfRule>
  </conditionalFormatting>
  <conditionalFormatting sqref="D19">
    <cfRule type="expression" dxfId="35" priority="32">
      <formula>Y19=1</formula>
    </cfRule>
  </conditionalFormatting>
  <conditionalFormatting sqref="D20">
    <cfRule type="expression" dxfId="34" priority="31">
      <formula>Y20=1</formula>
    </cfRule>
  </conditionalFormatting>
  <conditionalFormatting sqref="D21">
    <cfRule type="expression" dxfId="33" priority="30">
      <formula>Y21=1</formula>
    </cfRule>
  </conditionalFormatting>
  <conditionalFormatting sqref="D26">
    <cfRule type="expression" dxfId="32" priority="29">
      <formula>Y26=1</formula>
    </cfRule>
  </conditionalFormatting>
  <conditionalFormatting sqref="D27">
    <cfRule type="expression" dxfId="31" priority="28">
      <formula>Y27=1</formula>
    </cfRule>
  </conditionalFormatting>
  <conditionalFormatting sqref="D28">
    <cfRule type="expression" dxfId="30" priority="27">
      <formula>Y28=1</formula>
    </cfRule>
  </conditionalFormatting>
  <conditionalFormatting sqref="D29">
    <cfRule type="expression" dxfId="29" priority="26">
      <formula>Y29=1</formula>
    </cfRule>
  </conditionalFormatting>
  <conditionalFormatting sqref="D31">
    <cfRule type="expression" dxfId="28" priority="25">
      <formula>Y31=1</formula>
    </cfRule>
  </conditionalFormatting>
  <conditionalFormatting sqref="D32">
    <cfRule type="expression" dxfId="27" priority="24">
      <formula>Y32=1</formula>
    </cfRule>
  </conditionalFormatting>
  <conditionalFormatting sqref="D33">
    <cfRule type="expression" dxfId="26" priority="23">
      <formula>Y33=1</formula>
    </cfRule>
  </conditionalFormatting>
  <conditionalFormatting sqref="D34">
    <cfRule type="expression" dxfId="25" priority="22">
      <formula>Y34=1</formula>
    </cfRule>
  </conditionalFormatting>
  <conditionalFormatting sqref="D35">
    <cfRule type="expression" dxfId="24" priority="21">
      <formula>Y35=1</formula>
    </cfRule>
  </conditionalFormatting>
  <conditionalFormatting sqref="D37">
    <cfRule type="expression" dxfId="23" priority="20">
      <formula>Y37=1</formula>
    </cfRule>
  </conditionalFormatting>
  <conditionalFormatting sqref="D38">
    <cfRule type="expression" dxfId="22" priority="19">
      <formula>Y38=1</formula>
    </cfRule>
  </conditionalFormatting>
  <conditionalFormatting sqref="F11">
    <cfRule type="expression" dxfId="21" priority="18">
      <formula>AD11=1</formula>
    </cfRule>
  </conditionalFormatting>
  <conditionalFormatting sqref="F14">
    <cfRule type="expression" dxfId="20" priority="17">
      <formula>AD14=1</formula>
    </cfRule>
  </conditionalFormatting>
  <conditionalFormatting sqref="F15">
    <cfRule type="expression" dxfId="19" priority="16">
      <formula>AD15=1</formula>
    </cfRule>
  </conditionalFormatting>
  <conditionalFormatting sqref="F19">
    <cfRule type="expression" dxfId="18" priority="15">
      <formula>AD19=1</formula>
    </cfRule>
  </conditionalFormatting>
  <conditionalFormatting sqref="F20">
    <cfRule type="expression" dxfId="17" priority="14">
      <formula>AD20=1</formula>
    </cfRule>
  </conditionalFormatting>
  <conditionalFormatting sqref="F21">
    <cfRule type="expression" dxfId="16" priority="13">
      <formula>AD21=1</formula>
    </cfRule>
  </conditionalFormatting>
  <conditionalFormatting sqref="F26">
    <cfRule type="expression" dxfId="15" priority="12">
      <formula>AD26=1</formula>
    </cfRule>
  </conditionalFormatting>
  <conditionalFormatting sqref="F27">
    <cfRule type="expression" dxfId="14" priority="11">
      <formula>AD27=1</formula>
    </cfRule>
  </conditionalFormatting>
  <conditionalFormatting sqref="F28">
    <cfRule type="expression" dxfId="13" priority="10">
      <formula>AD28=1</formula>
    </cfRule>
  </conditionalFormatting>
  <conditionalFormatting sqref="F29">
    <cfRule type="expression" dxfId="12" priority="9">
      <formula>AD29</formula>
    </cfRule>
  </conditionalFormatting>
  <conditionalFormatting sqref="F31">
    <cfRule type="expression" dxfId="11" priority="8">
      <formula>AD31=1</formula>
    </cfRule>
  </conditionalFormatting>
  <conditionalFormatting sqref="F32">
    <cfRule type="expression" dxfId="10" priority="7">
      <formula>AD32=1</formula>
    </cfRule>
  </conditionalFormatting>
  <conditionalFormatting sqref="F33">
    <cfRule type="expression" dxfId="9" priority="6">
      <formula>AD33=1</formula>
    </cfRule>
  </conditionalFormatting>
  <conditionalFormatting sqref="F34">
    <cfRule type="expression" dxfId="8" priority="5">
      <formula>AD34=1</formula>
    </cfRule>
  </conditionalFormatting>
  <conditionalFormatting sqref="F35">
    <cfRule type="expression" dxfId="7" priority="4">
      <formula>AD35=1</formula>
    </cfRule>
  </conditionalFormatting>
  <conditionalFormatting sqref="F37">
    <cfRule type="expression" dxfId="6" priority="3">
      <formula>AD37=1</formula>
    </cfRule>
  </conditionalFormatting>
  <conditionalFormatting sqref="F38">
    <cfRule type="expression" dxfId="5" priority="2">
      <formula>AD38=1</formula>
    </cfRule>
  </conditionalFormatting>
  <conditionalFormatting sqref="D11">
    <cfRule type="expression" dxfId="4" priority="1">
      <formula>Y11=1</formula>
    </cfRule>
  </conditionalFormatting>
  <dataValidations count="1">
    <dataValidation allowBlank="1" sqref="AG6:DM40 A5:B5 B6 M42:N42 H9 A7:C7 AA9:AD10 J39:K40 D1:G1 D3:G3 D4:I4 M2:O2 R42:T42 R1 V47:X51 R7:S10 V6:X6 V9:Y10 B8:G8 J12:K13 J16:K18 J22:K25 R2:S2 R12:T13 R16:T18 R22:T25 R30:T30 R36:T36 M10:O40 H6:I8 R5 V52:V53 AE1:DO2 AA6:AC6 I10 N7:O7 L1:L40 R39:U40 M5:M7 Q3:Q40 M1 P8:P40 M8:O8 AF8:AF10 T8:U10 AE6:AE40 AE3:DL5 U1:U5 A11:I40"/>
  </dataValidations>
  <pageMargins left="0.19685039370078741" right="0.19685039370078741" top="0.19685039370078741" bottom="0.39370078740157483" header="0" footer="0"/>
  <pageSetup paperSize="9" scale="41" orientation="landscape" r:id="rId1"/>
  <ignoredErrors>
    <ignoredError sqref="B9:D9 F9 H9 J9:K9 M9:O9 R9:S9 V9:Y9 AA9:AD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36"/>
  <sheetViews>
    <sheetView zoomScale="75" zoomScaleNormal="75" workbookViewId="0"/>
  </sheetViews>
  <sheetFormatPr defaultRowHeight="15"/>
  <cols>
    <col min="1" max="1" width="42.42578125" style="178" customWidth="1"/>
    <col min="2" max="2" width="45.7109375" style="179" customWidth="1"/>
    <col min="3" max="3" width="85.7109375" style="180" customWidth="1"/>
    <col min="4" max="4" width="45.7109375" style="180" customWidth="1"/>
    <col min="5" max="5" width="85.7109375" style="180" customWidth="1"/>
    <col min="6" max="6" width="2.5703125" style="109" customWidth="1"/>
    <col min="7" max="8" width="11.7109375" style="108" hidden="1" customWidth="1"/>
    <col min="9" max="16384" width="9.140625" style="109"/>
  </cols>
  <sheetData>
    <row r="1" spans="1:8" ht="30" customHeight="1" thickBot="1">
      <c r="A1" s="103" t="s">
        <v>72</v>
      </c>
      <c r="B1" s="104" t="s">
        <v>156</v>
      </c>
      <c r="C1" s="105"/>
      <c r="D1" s="106"/>
      <c r="E1" s="106"/>
      <c r="F1" s="107"/>
    </row>
    <row r="2" spans="1:8" s="114" customFormat="1" ht="30" customHeight="1" thickBot="1">
      <c r="A2" s="110" t="s">
        <v>5</v>
      </c>
      <c r="B2" s="111" t="str">
        <f>'Final Figures 13-14'!B2</f>
        <v>Glasgow, University of</v>
      </c>
      <c r="C2" s="112"/>
      <c r="D2" s="112"/>
      <c r="E2" s="112"/>
      <c r="F2" s="113"/>
      <c r="G2" s="566" t="s">
        <v>42</v>
      </c>
      <c r="H2" s="567"/>
    </row>
    <row r="3" spans="1:8" s="118" customFormat="1" ht="30" customHeight="1" thickBot="1">
      <c r="A3" s="115"/>
      <c r="B3" s="116" t="s">
        <v>88</v>
      </c>
      <c r="C3" s="112"/>
      <c r="D3" s="112"/>
      <c r="E3" s="112"/>
      <c r="F3" s="117"/>
      <c r="G3" s="568"/>
      <c r="H3" s="569"/>
    </row>
    <row r="4" spans="1:8" ht="37.5" customHeight="1">
      <c r="A4" s="564" t="s">
        <v>69</v>
      </c>
      <c r="B4" s="570" t="s">
        <v>43</v>
      </c>
      <c r="C4" s="571"/>
      <c r="D4" s="570" t="s">
        <v>44</v>
      </c>
      <c r="E4" s="572"/>
      <c r="F4" s="119"/>
      <c r="G4" s="573" t="s">
        <v>45</v>
      </c>
      <c r="H4" s="573" t="s">
        <v>2</v>
      </c>
    </row>
    <row r="5" spans="1:8" ht="35.25" customHeight="1" thickBot="1">
      <c r="A5" s="565"/>
      <c r="B5" s="120" t="s">
        <v>89</v>
      </c>
      <c r="C5" s="121" t="s">
        <v>90</v>
      </c>
      <c r="D5" s="120" t="s">
        <v>89</v>
      </c>
      <c r="E5" s="122" t="s">
        <v>90</v>
      </c>
      <c r="F5" s="119"/>
      <c r="G5" s="574"/>
      <c r="H5" s="574"/>
    </row>
    <row r="6" spans="1:8" ht="72" customHeight="1" thickBot="1">
      <c r="A6" s="123" t="s">
        <v>30</v>
      </c>
      <c r="B6" s="124" t="str">
        <f>'Final Figures 13-14'!J11</f>
        <v/>
      </c>
      <c r="C6" s="125"/>
      <c r="D6" s="126" t="str">
        <f>'Final Figures 13-14'!K11</f>
        <v/>
      </c>
      <c r="E6" s="127"/>
      <c r="F6" s="119"/>
      <c r="G6" s="128">
        <f>'Final Figures 13-14'!Y11</f>
        <v>0</v>
      </c>
      <c r="H6" s="128">
        <f>'Final Figures 13-14'!AD11</f>
        <v>0</v>
      </c>
    </row>
    <row r="7" spans="1:8" ht="39.950000000000003" customHeight="1">
      <c r="A7" s="123" t="s">
        <v>32</v>
      </c>
      <c r="B7" s="129"/>
      <c r="C7" s="130"/>
      <c r="D7" s="131"/>
      <c r="E7" s="132"/>
      <c r="F7" s="119"/>
      <c r="G7" s="528"/>
      <c r="H7" s="528"/>
    </row>
    <row r="8" spans="1:8" ht="39.950000000000003" customHeight="1">
      <c r="A8" s="133" t="s">
        <v>50</v>
      </c>
      <c r="B8" s="134"/>
      <c r="C8" s="135"/>
      <c r="D8" s="136"/>
      <c r="E8" s="137"/>
      <c r="F8" s="119"/>
      <c r="G8" s="528"/>
      <c r="H8" s="528"/>
    </row>
    <row r="9" spans="1:8" ht="72" customHeight="1">
      <c r="A9" s="138" t="s">
        <v>51</v>
      </c>
      <c r="B9" s="139" t="str">
        <f>'Final Figures 13-14'!J14</f>
        <v/>
      </c>
      <c r="C9" s="140"/>
      <c r="D9" s="141" t="str">
        <f>'Final Figures 13-14'!K14</f>
        <v/>
      </c>
      <c r="E9" s="142"/>
      <c r="F9" s="119"/>
      <c r="G9" s="128">
        <f>'Final Figures 13-14'!Y14</f>
        <v>0</v>
      </c>
      <c r="H9" s="128">
        <f>'Final Figures 13-14'!AD14</f>
        <v>0</v>
      </c>
    </row>
    <row r="10" spans="1:8" ht="72" customHeight="1">
      <c r="A10" s="133" t="s">
        <v>52</v>
      </c>
      <c r="B10" s="139" t="str">
        <f>'Final Figures 13-14'!J15</f>
        <v/>
      </c>
      <c r="C10" s="140"/>
      <c r="D10" s="141" t="str">
        <f>'Final Figures 13-14'!K15</f>
        <v>At least 20 FTE and 5% difference between Final Figures and Early Statistics</v>
      </c>
      <c r="E10" s="142" t="s">
        <v>167</v>
      </c>
      <c r="F10" s="119"/>
      <c r="G10" s="128">
        <f>'Final Figures 13-14'!Y15</f>
        <v>0</v>
      </c>
      <c r="H10" s="128">
        <f>'Final Figures 13-14'!AD15</f>
        <v>1</v>
      </c>
    </row>
    <row r="11" spans="1:8" ht="20.100000000000001" customHeight="1" thickBot="1">
      <c r="A11" s="143"/>
      <c r="B11" s="144"/>
      <c r="C11" s="145"/>
      <c r="D11" s="146"/>
      <c r="E11" s="147"/>
      <c r="F11" s="119"/>
      <c r="G11" s="528"/>
      <c r="H11" s="528"/>
    </row>
    <row r="12" spans="1:8" ht="39.950000000000003" customHeight="1">
      <c r="A12" s="123" t="s">
        <v>34</v>
      </c>
      <c r="B12" s="148"/>
      <c r="C12" s="130"/>
      <c r="D12" s="131"/>
      <c r="E12" s="132"/>
      <c r="F12" s="119"/>
      <c r="G12" s="528"/>
      <c r="H12" s="528"/>
    </row>
    <row r="13" spans="1:8" ht="39.950000000000003" customHeight="1">
      <c r="A13" s="133" t="s">
        <v>50</v>
      </c>
      <c r="B13" s="134"/>
      <c r="C13" s="135"/>
      <c r="D13" s="136"/>
      <c r="E13" s="137"/>
      <c r="F13" s="119"/>
      <c r="G13" s="528"/>
      <c r="H13" s="528"/>
    </row>
    <row r="14" spans="1:8" ht="72" customHeight="1">
      <c r="A14" s="138" t="s">
        <v>53</v>
      </c>
      <c r="B14" s="149" t="str">
        <f>'Final Figures 13-14'!J19</f>
        <v/>
      </c>
      <c r="C14" s="140"/>
      <c r="D14" s="141" t="str">
        <f>'Final Figures 13-14'!K19</f>
        <v/>
      </c>
      <c r="E14" s="142"/>
      <c r="F14" s="119"/>
      <c r="G14" s="128">
        <f>'Final Figures 13-14'!Y19</f>
        <v>0</v>
      </c>
      <c r="H14" s="128">
        <f>'Final Figures 13-14'!AD19</f>
        <v>0</v>
      </c>
    </row>
    <row r="15" spans="1:8" ht="72" customHeight="1">
      <c r="A15" s="138" t="s">
        <v>54</v>
      </c>
      <c r="B15" s="149" t="str">
        <f>'Final Figures 13-14'!J20</f>
        <v/>
      </c>
      <c r="C15" s="140"/>
      <c r="D15" s="141" t="str">
        <f>'Final Figures 13-14'!K20</f>
        <v/>
      </c>
      <c r="E15" s="142"/>
      <c r="F15" s="119"/>
      <c r="G15" s="128">
        <f>'Final Figures 13-14'!Y20</f>
        <v>0</v>
      </c>
      <c r="H15" s="128">
        <f>'Final Figures 13-14'!AD20</f>
        <v>0</v>
      </c>
    </row>
    <row r="16" spans="1:8" ht="72" customHeight="1">
      <c r="A16" s="133" t="s">
        <v>52</v>
      </c>
      <c r="B16" s="149" t="str">
        <f>'Final Figures 13-14'!J21</f>
        <v/>
      </c>
      <c r="C16" s="140"/>
      <c r="D16" s="141" t="str">
        <f>'Final Figures 13-14'!K21</f>
        <v>At least 20 FTE and 5% difference between Final Figures and Early Statistics</v>
      </c>
      <c r="E16" s="142" t="s">
        <v>168</v>
      </c>
      <c r="F16" s="119"/>
      <c r="G16" s="128">
        <f>'Final Figures 13-14'!Y21</f>
        <v>0</v>
      </c>
      <c r="H16" s="128">
        <f>'Final Figures 13-14'!AD21</f>
        <v>1</v>
      </c>
    </row>
    <row r="17" spans="1:8" ht="20.100000000000001" customHeight="1" thickBot="1">
      <c r="A17" s="143"/>
      <c r="B17" s="150"/>
      <c r="C17" s="151"/>
      <c r="D17" s="152"/>
      <c r="E17" s="153"/>
      <c r="F17" s="119"/>
      <c r="G17" s="528"/>
      <c r="H17" s="528"/>
    </row>
    <row r="18" spans="1:8" ht="39.950000000000003" customHeight="1">
      <c r="A18" s="123" t="s">
        <v>36</v>
      </c>
      <c r="B18" s="154"/>
      <c r="C18" s="155"/>
      <c r="D18" s="156"/>
      <c r="E18" s="157"/>
      <c r="F18" s="119"/>
      <c r="G18" s="528"/>
      <c r="H18" s="528"/>
    </row>
    <row r="19" spans="1:8" ht="39.950000000000003" customHeight="1">
      <c r="A19" s="133" t="s">
        <v>50</v>
      </c>
      <c r="B19" s="158"/>
      <c r="C19" s="159"/>
      <c r="D19" s="160"/>
      <c r="E19" s="161"/>
      <c r="F19" s="119"/>
      <c r="G19" s="528"/>
      <c r="H19" s="528"/>
    </row>
    <row r="20" spans="1:8" ht="39.950000000000003" customHeight="1">
      <c r="A20" s="162" t="s">
        <v>55</v>
      </c>
      <c r="B20" s="158"/>
      <c r="C20" s="159"/>
      <c r="D20" s="160"/>
      <c r="E20" s="161"/>
      <c r="F20" s="119"/>
      <c r="G20" s="528"/>
      <c r="H20" s="528"/>
    </row>
    <row r="21" spans="1:8" ht="72" customHeight="1">
      <c r="A21" s="163" t="s">
        <v>46</v>
      </c>
      <c r="B21" s="139" t="str">
        <f>'Final Figures 13-14'!J26</f>
        <v/>
      </c>
      <c r="C21" s="140"/>
      <c r="D21" s="141" t="str">
        <f>'Final Figures 13-14'!K26</f>
        <v/>
      </c>
      <c r="E21" s="142"/>
      <c r="F21" s="119"/>
      <c r="G21" s="128">
        <f>'Final Figures 13-14'!Y26</f>
        <v>0</v>
      </c>
      <c r="H21" s="128">
        <f>'Final Figures 13-14'!AD26</f>
        <v>0</v>
      </c>
    </row>
    <row r="22" spans="1:8" ht="72" customHeight="1">
      <c r="A22" s="163" t="s">
        <v>47</v>
      </c>
      <c r="B22" s="139" t="str">
        <f>'Final Figures 13-14'!J27</f>
        <v/>
      </c>
      <c r="C22" s="140"/>
      <c r="D22" s="141" t="str">
        <f>'Final Figures 13-14'!K27</f>
        <v/>
      </c>
      <c r="E22" s="142"/>
      <c r="F22" s="119"/>
      <c r="G22" s="128">
        <f>'Final Figures 13-14'!Y27</f>
        <v>0</v>
      </c>
      <c r="H22" s="128">
        <f>'Final Figures 13-14'!AD27</f>
        <v>0</v>
      </c>
    </row>
    <row r="23" spans="1:8" ht="72" customHeight="1">
      <c r="A23" s="163" t="s">
        <v>27</v>
      </c>
      <c r="B23" s="139" t="str">
        <f>'Final Figures 13-14'!J28</f>
        <v/>
      </c>
      <c r="C23" s="140"/>
      <c r="D23" s="141" t="str">
        <f>'Final Figures 13-14'!K28</f>
        <v/>
      </c>
      <c r="E23" s="142"/>
      <c r="F23" s="119"/>
      <c r="G23" s="128">
        <f>'Final Figures 13-14'!Y28</f>
        <v>0</v>
      </c>
      <c r="H23" s="128">
        <f>'Final Figures 13-14'!AD28</f>
        <v>0</v>
      </c>
    </row>
    <row r="24" spans="1:8" ht="72" customHeight="1">
      <c r="A24" s="163" t="s">
        <v>28</v>
      </c>
      <c r="B24" s="139" t="str">
        <f>'Final Figures 13-14'!J29</f>
        <v/>
      </c>
      <c r="C24" s="140"/>
      <c r="D24" s="141" t="str">
        <f>'Final Figures 13-14'!K29</f>
        <v/>
      </c>
      <c r="E24" s="142"/>
      <c r="F24" s="119"/>
      <c r="G24" s="128">
        <f>'Final Figures 13-14'!Y29</f>
        <v>0</v>
      </c>
      <c r="H24" s="128">
        <f>'Final Figures 13-14'!AD29</f>
        <v>0</v>
      </c>
    </row>
    <row r="25" spans="1:8" ht="39.950000000000003" customHeight="1">
      <c r="A25" s="162" t="s">
        <v>29</v>
      </c>
      <c r="B25" s="158"/>
      <c r="C25" s="159"/>
      <c r="D25" s="160"/>
      <c r="E25" s="161"/>
      <c r="F25" s="119"/>
      <c r="G25" s="528"/>
      <c r="H25" s="528"/>
    </row>
    <row r="26" spans="1:8" ht="72" customHeight="1">
      <c r="A26" s="163" t="s">
        <v>56</v>
      </c>
      <c r="B26" s="139" t="str">
        <f>'Final Figures 13-14'!J31</f>
        <v/>
      </c>
      <c r="C26" s="140"/>
      <c r="D26" s="141" t="str">
        <f>'Final Figures 13-14'!K31</f>
        <v/>
      </c>
      <c r="E26" s="142"/>
      <c r="F26" s="119"/>
      <c r="G26" s="128">
        <f>'Final Figures 13-14'!Y31</f>
        <v>0</v>
      </c>
      <c r="H26" s="128">
        <f>'Final Figures 13-14'!AD31</f>
        <v>0</v>
      </c>
    </row>
    <row r="27" spans="1:8" ht="72" customHeight="1">
      <c r="A27" s="163" t="s">
        <v>57</v>
      </c>
      <c r="B27" s="139" t="str">
        <f>'Final Figures 13-14'!J32</f>
        <v/>
      </c>
      <c r="C27" s="140"/>
      <c r="D27" s="141" t="str">
        <f>'Final Figures 13-14'!K32</f>
        <v/>
      </c>
      <c r="E27" s="142"/>
      <c r="F27" s="119"/>
      <c r="G27" s="128">
        <f>'Final Figures 13-14'!Y32</f>
        <v>0</v>
      </c>
      <c r="H27" s="128">
        <f>'Final Figures 13-14'!AD32</f>
        <v>0</v>
      </c>
    </row>
    <row r="28" spans="1:8" ht="72" customHeight="1">
      <c r="A28" s="163" t="s">
        <v>58</v>
      </c>
      <c r="B28" s="139" t="str">
        <f>'Final Figures 13-14'!J33</f>
        <v/>
      </c>
      <c r="C28" s="140"/>
      <c r="D28" s="141" t="str">
        <f>'Final Figures 13-14'!K33</f>
        <v/>
      </c>
      <c r="E28" s="142"/>
      <c r="F28" s="119"/>
      <c r="G28" s="128">
        <f>'Final Figures 13-14'!Y33</f>
        <v>0</v>
      </c>
      <c r="H28" s="128">
        <f>'Final Figures 13-14'!AD33</f>
        <v>0</v>
      </c>
    </row>
    <row r="29" spans="1:8" ht="72" customHeight="1">
      <c r="A29" s="163" t="s">
        <v>59</v>
      </c>
      <c r="B29" s="139" t="str">
        <f>'Final Figures 13-14'!J34</f>
        <v/>
      </c>
      <c r="C29" s="140"/>
      <c r="D29" s="141" t="str">
        <f>'Final Figures 13-14'!K34</f>
        <v/>
      </c>
      <c r="E29" s="142"/>
      <c r="F29" s="119"/>
      <c r="G29" s="128">
        <f>'Final Figures 13-14'!Y34</f>
        <v>0</v>
      </c>
      <c r="H29" s="128">
        <f>'Final Figures 13-14'!AD34</f>
        <v>0</v>
      </c>
    </row>
    <row r="30" spans="1:8" ht="72" customHeight="1">
      <c r="A30" s="162" t="s">
        <v>51</v>
      </c>
      <c r="B30" s="139" t="str">
        <f>'Final Figures 13-14'!J35</f>
        <v/>
      </c>
      <c r="C30" s="140"/>
      <c r="D30" s="141" t="str">
        <f>'Final Figures 13-14'!K35</f>
        <v/>
      </c>
      <c r="E30" s="142"/>
      <c r="F30" s="119"/>
      <c r="G30" s="128">
        <f>'Final Figures 13-14'!Y35</f>
        <v>0</v>
      </c>
      <c r="H30" s="128">
        <f>'Final Figures 13-14'!AD35</f>
        <v>0</v>
      </c>
    </row>
    <row r="31" spans="1:8" ht="39.950000000000003" customHeight="1">
      <c r="A31" s="133" t="s">
        <v>52</v>
      </c>
      <c r="B31" s="158"/>
      <c r="C31" s="164"/>
      <c r="D31" s="165"/>
      <c r="E31" s="166"/>
      <c r="F31" s="119"/>
      <c r="G31" s="528"/>
      <c r="H31" s="528"/>
    </row>
    <row r="32" spans="1:8" ht="72" customHeight="1">
      <c r="A32" s="138" t="s">
        <v>60</v>
      </c>
      <c r="B32" s="139" t="str">
        <f>'Final Figures 13-14'!J37</f>
        <v/>
      </c>
      <c r="C32" s="140"/>
      <c r="D32" s="141" t="str">
        <f>'Final Figures 13-14'!K37</f>
        <v/>
      </c>
      <c r="E32" s="142"/>
      <c r="F32" s="119"/>
      <c r="G32" s="128">
        <f>'Final Figures 13-14'!Y37</f>
        <v>0</v>
      </c>
      <c r="H32" s="128">
        <f>'Final Figures 13-14'!AD37</f>
        <v>0</v>
      </c>
    </row>
    <row r="33" spans="1:8" ht="72" customHeight="1">
      <c r="A33" s="138" t="s">
        <v>61</v>
      </c>
      <c r="B33" s="124" t="str">
        <f>'Final Figures 13-14'!J38</f>
        <v/>
      </c>
      <c r="C33" s="125"/>
      <c r="D33" s="126" t="str">
        <f>'Final Figures 13-14'!K38</f>
        <v/>
      </c>
      <c r="E33" s="127"/>
      <c r="F33" s="119"/>
      <c r="G33" s="128">
        <f>'Final Figures 13-14'!Y38</f>
        <v>0</v>
      </c>
      <c r="H33" s="128">
        <f>'Final Figures 13-14'!AD38</f>
        <v>0</v>
      </c>
    </row>
    <row r="34" spans="1:8" ht="24.95" customHeight="1">
      <c r="A34" s="167"/>
      <c r="B34" s="168" t="s">
        <v>166</v>
      </c>
      <c r="C34" s="169"/>
      <c r="D34" s="168" t="s">
        <v>166</v>
      </c>
      <c r="E34" s="169"/>
      <c r="F34" s="119"/>
      <c r="G34" s="170"/>
      <c r="H34" s="170"/>
    </row>
    <row r="35" spans="1:8" ht="24.95" customHeight="1">
      <c r="A35" s="171"/>
      <c r="B35" s="172" t="s">
        <v>163</v>
      </c>
      <c r="C35" s="173"/>
      <c r="D35" s="172" t="s">
        <v>163</v>
      </c>
      <c r="E35" s="173"/>
      <c r="F35" s="119"/>
      <c r="G35" s="170"/>
      <c r="H35" s="170"/>
    </row>
    <row r="36" spans="1:8" ht="18" customHeight="1">
      <c r="A36" s="174"/>
      <c r="B36" s="175"/>
      <c r="C36" s="176"/>
      <c r="D36" s="175"/>
      <c r="E36" s="176"/>
      <c r="F36" s="119"/>
      <c r="G36" s="177"/>
      <c r="H36" s="177"/>
    </row>
  </sheetData>
  <sheetProtection password="E23E" sheet="1" objects="1" scenarios="1"/>
  <mergeCells count="6">
    <mergeCell ref="A4:A5"/>
    <mergeCell ref="G2:H3"/>
    <mergeCell ref="B4:C4"/>
    <mergeCell ref="D4:E4"/>
    <mergeCell ref="G4:G5"/>
    <mergeCell ref="H4:H5"/>
  </mergeCells>
  <conditionalFormatting sqref="E6 E9:E10 E14:E16 E26:E30 E32:E33 E21:E24">
    <cfRule type="expression" dxfId="3" priority="12" stopIfTrue="1">
      <formula>H6=1</formula>
    </cfRule>
  </conditionalFormatting>
  <conditionalFormatting sqref="D6 D9:D10 D14:D16 D21:D24 D26:D30 D32:D33">
    <cfRule type="expression" dxfId="2" priority="13" stopIfTrue="1">
      <formula>H6=0</formula>
    </cfRule>
  </conditionalFormatting>
  <conditionalFormatting sqref="B6 B9:B10 B14:B16 B21:B24 B26:B30 B32:B33">
    <cfRule type="expression" dxfId="1" priority="14" stopIfTrue="1">
      <formula>G6=0</formula>
    </cfRule>
  </conditionalFormatting>
  <conditionalFormatting sqref="C6 C9:C10 C14:C16 C21:C24 C26:C30 C32:C33">
    <cfRule type="expression" dxfId="0" priority="2" stopIfTrue="1">
      <formula>G6=1</formula>
    </cfRule>
  </conditionalFormatting>
  <dataValidations count="1">
    <dataValidation allowBlank="1" sqref="A6:A34"/>
  </dataValidations>
  <pageMargins left="0.19685039370078741" right="0.19685039370078741" top="0.19685039370078741" bottom="0.39370078740157483" header="0" footer="0"/>
  <pageSetup paperSize="9" scale="47" fitToHeight="2" orientation="landscape" r:id="rId1"/>
  <rowBreaks count="1" manualBreakCount="1">
    <brk id="1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R72"/>
  <sheetViews>
    <sheetView zoomScale="80" zoomScaleNormal="80" workbookViewId="0">
      <selection activeCell="B31" sqref="B31"/>
    </sheetView>
  </sheetViews>
  <sheetFormatPr defaultRowHeight="15"/>
  <cols>
    <col min="1" max="1" width="9.140625" style="1"/>
    <col min="2" max="2" width="45.5703125" style="1" customWidth="1"/>
    <col min="3" max="44" width="12.7109375" style="1" customWidth="1"/>
    <col min="45" max="16384" width="9.140625" style="1"/>
  </cols>
  <sheetData>
    <row r="1" spans="1:10" ht="15.75" thickBot="1"/>
    <row r="2" spans="1:10" ht="24.95" customHeight="1" thickBot="1">
      <c r="A2" s="2" t="s">
        <v>94</v>
      </c>
      <c r="C2" s="3">
        <v>8</v>
      </c>
      <c r="D2" s="577" t="str">
        <f>VLOOKUP(C2,Inst_Tables,2,FALSE)</f>
        <v>Glasgow, University of</v>
      </c>
      <c r="E2" s="578"/>
      <c r="F2" s="578"/>
      <c r="G2" s="578"/>
    </row>
    <row r="4" spans="1:10" ht="20.100000000000001" customHeight="1">
      <c r="A4" s="4" t="s">
        <v>153</v>
      </c>
      <c r="C4" s="5"/>
      <c r="D4" s="6"/>
      <c r="E4" s="6"/>
      <c r="F4" s="6"/>
      <c r="G4" s="5"/>
      <c r="H4" s="5"/>
      <c r="I4" s="6"/>
      <c r="J4" s="7"/>
    </row>
    <row r="5" spans="1:10">
      <c r="B5" s="8"/>
      <c r="C5" s="5"/>
      <c r="D5" s="9"/>
      <c r="E5" s="9"/>
      <c r="F5" s="9"/>
      <c r="G5" s="5"/>
      <c r="H5" s="5"/>
      <c r="I5" s="9"/>
      <c r="J5" s="9"/>
    </row>
    <row r="6" spans="1:10" ht="20.100000000000001" customHeight="1">
      <c r="A6" s="10" t="s">
        <v>95</v>
      </c>
      <c r="B6" s="8"/>
      <c r="C6" s="5"/>
      <c r="D6" s="9"/>
      <c r="E6" s="9"/>
      <c r="F6" s="9"/>
      <c r="G6" s="5"/>
      <c r="H6" s="5"/>
      <c r="I6" s="9"/>
      <c r="J6" s="9"/>
    </row>
    <row r="7" spans="1:10" ht="20.100000000000001" customHeight="1">
      <c r="A7" s="11">
        <v>1</v>
      </c>
      <c r="B7" s="12">
        <v>2</v>
      </c>
      <c r="C7" s="11">
        <v>3</v>
      </c>
      <c r="D7" s="12">
        <v>4</v>
      </c>
      <c r="E7" s="13"/>
      <c r="F7" s="14"/>
      <c r="G7" s="13"/>
      <c r="H7" s="14"/>
      <c r="I7" s="13"/>
      <c r="J7" s="14"/>
    </row>
    <row r="8" spans="1:10" ht="9.9499999999999993" customHeight="1" thickBot="1">
      <c r="B8" s="8"/>
      <c r="C8" s="5"/>
      <c r="D8" s="9"/>
      <c r="E8" s="15"/>
      <c r="F8" s="15"/>
      <c r="G8" s="15"/>
      <c r="H8" s="15"/>
      <c r="I8" s="15"/>
      <c r="J8" s="15"/>
    </row>
    <row r="9" spans="1:10" ht="50.1" customHeight="1">
      <c r="A9" s="16"/>
      <c r="B9" s="17"/>
      <c r="C9" s="586" t="s">
        <v>96</v>
      </c>
      <c r="D9" s="587"/>
      <c r="E9" s="15"/>
      <c r="F9" s="15"/>
      <c r="G9" s="15"/>
      <c r="H9" s="15"/>
      <c r="I9" s="15"/>
      <c r="J9" s="15"/>
    </row>
    <row r="10" spans="1:10" ht="24.95" customHeight="1">
      <c r="A10" s="18"/>
      <c r="B10" s="19"/>
      <c r="C10" s="20" t="s">
        <v>45</v>
      </c>
      <c r="D10" s="21" t="s">
        <v>2</v>
      </c>
      <c r="E10" s="22"/>
      <c r="F10" s="15"/>
      <c r="G10" s="15"/>
      <c r="H10" s="15"/>
      <c r="I10" s="15"/>
      <c r="J10" s="15"/>
    </row>
    <row r="11" spans="1:10" ht="24.95" customHeight="1">
      <c r="A11" s="23">
        <v>1</v>
      </c>
      <c r="B11" s="24" t="s">
        <v>37</v>
      </c>
      <c r="C11" s="25">
        <v>3</v>
      </c>
      <c r="D11" s="26">
        <v>4</v>
      </c>
      <c r="E11" s="22"/>
      <c r="F11" s="15"/>
      <c r="G11" s="15"/>
      <c r="H11" s="15"/>
      <c r="I11" s="15"/>
      <c r="J11" s="15"/>
    </row>
    <row r="12" spans="1:10" ht="24.95" customHeight="1">
      <c r="A12" s="23">
        <v>2</v>
      </c>
      <c r="B12" s="27" t="s">
        <v>97</v>
      </c>
      <c r="C12" s="25">
        <v>5</v>
      </c>
      <c r="D12" s="26">
        <v>6</v>
      </c>
      <c r="E12" s="22"/>
      <c r="F12" s="15"/>
      <c r="G12" s="15"/>
      <c r="H12" s="15"/>
      <c r="I12" s="15"/>
      <c r="J12" s="15"/>
    </row>
    <row r="13" spans="1:10" ht="24.95" customHeight="1">
      <c r="A13" s="23">
        <v>3</v>
      </c>
      <c r="B13" s="27" t="s">
        <v>98</v>
      </c>
      <c r="C13" s="25">
        <v>7</v>
      </c>
      <c r="D13" s="26">
        <v>8</v>
      </c>
      <c r="E13" s="22"/>
      <c r="F13" s="15"/>
      <c r="G13" s="15"/>
      <c r="H13" s="15"/>
      <c r="I13" s="15"/>
      <c r="J13" s="15"/>
    </row>
    <row r="14" spans="1:10" ht="24.95" customHeight="1">
      <c r="A14" s="23">
        <v>4</v>
      </c>
      <c r="B14" s="27" t="s">
        <v>99</v>
      </c>
      <c r="C14" s="25">
        <v>9</v>
      </c>
      <c r="D14" s="26">
        <v>10</v>
      </c>
      <c r="E14" s="22"/>
      <c r="F14" s="15"/>
      <c r="G14" s="15"/>
      <c r="H14" s="15"/>
      <c r="I14" s="15"/>
      <c r="J14" s="15"/>
    </row>
    <row r="15" spans="1:10" ht="24.95" customHeight="1">
      <c r="A15" s="23">
        <v>5</v>
      </c>
      <c r="B15" s="27" t="s">
        <v>100</v>
      </c>
      <c r="C15" s="25">
        <v>11</v>
      </c>
      <c r="D15" s="26">
        <v>12</v>
      </c>
      <c r="E15" s="22"/>
      <c r="F15" s="15"/>
      <c r="G15" s="15"/>
      <c r="H15" s="15"/>
      <c r="I15" s="15"/>
      <c r="J15" s="15"/>
    </row>
    <row r="16" spans="1:10" ht="24.95" customHeight="1">
      <c r="A16" s="23">
        <v>6</v>
      </c>
      <c r="B16" s="27" t="s">
        <v>101</v>
      </c>
      <c r="C16" s="25">
        <v>13</v>
      </c>
      <c r="D16" s="26">
        <v>14</v>
      </c>
      <c r="E16" s="22"/>
      <c r="F16" s="15"/>
      <c r="G16" s="15"/>
      <c r="H16" s="15"/>
      <c r="I16" s="15"/>
      <c r="J16" s="15"/>
    </row>
    <row r="17" spans="1:10" ht="24.95" customHeight="1">
      <c r="A17" s="23">
        <v>7</v>
      </c>
      <c r="B17" s="27" t="s">
        <v>102</v>
      </c>
      <c r="C17" s="25">
        <v>15</v>
      </c>
      <c r="D17" s="26">
        <v>16</v>
      </c>
      <c r="E17" s="22"/>
      <c r="F17" s="15"/>
      <c r="G17" s="15"/>
      <c r="H17" s="15"/>
      <c r="I17" s="15"/>
      <c r="J17" s="15"/>
    </row>
    <row r="18" spans="1:10" ht="24.95" customHeight="1">
      <c r="A18" s="23">
        <v>8</v>
      </c>
      <c r="B18" s="27" t="s">
        <v>103</v>
      </c>
      <c r="C18" s="25">
        <v>17</v>
      </c>
      <c r="D18" s="26">
        <v>18</v>
      </c>
      <c r="E18" s="22"/>
      <c r="F18" s="15"/>
      <c r="G18" s="15"/>
      <c r="H18" s="15"/>
      <c r="I18" s="15"/>
      <c r="J18" s="15"/>
    </row>
    <row r="19" spans="1:10" ht="24.95" customHeight="1">
      <c r="A19" s="23">
        <v>9</v>
      </c>
      <c r="B19" s="27" t="s">
        <v>104</v>
      </c>
      <c r="C19" s="25">
        <v>19</v>
      </c>
      <c r="D19" s="26">
        <v>20</v>
      </c>
      <c r="E19" s="22"/>
      <c r="F19" s="15"/>
      <c r="G19" s="15"/>
      <c r="H19" s="15"/>
      <c r="I19" s="15"/>
      <c r="J19" s="15"/>
    </row>
    <row r="20" spans="1:10" ht="24.95" customHeight="1">
      <c r="A20" s="23">
        <v>10</v>
      </c>
      <c r="B20" s="27" t="s">
        <v>105</v>
      </c>
      <c r="C20" s="25">
        <v>21</v>
      </c>
      <c r="D20" s="26">
        <v>22</v>
      </c>
      <c r="E20" s="22"/>
      <c r="F20" s="15"/>
      <c r="G20" s="15"/>
      <c r="H20" s="15"/>
      <c r="I20" s="15"/>
      <c r="J20" s="15"/>
    </row>
    <row r="21" spans="1:10" ht="24.95" customHeight="1">
      <c r="A21" s="23">
        <v>11</v>
      </c>
      <c r="B21" s="27" t="s">
        <v>106</v>
      </c>
      <c r="C21" s="25">
        <v>23</v>
      </c>
      <c r="D21" s="26">
        <v>24</v>
      </c>
      <c r="E21" s="22"/>
      <c r="F21" s="15"/>
      <c r="G21" s="15"/>
      <c r="H21" s="15"/>
      <c r="I21" s="15"/>
      <c r="J21" s="15"/>
    </row>
    <row r="22" spans="1:10" ht="24.95" customHeight="1">
      <c r="A22" s="23">
        <v>12</v>
      </c>
      <c r="B22" s="27" t="s">
        <v>107</v>
      </c>
      <c r="C22" s="25">
        <v>25</v>
      </c>
      <c r="D22" s="26">
        <v>26</v>
      </c>
      <c r="E22" s="22"/>
      <c r="F22" s="15"/>
      <c r="G22" s="15"/>
      <c r="H22" s="15"/>
      <c r="I22" s="15"/>
      <c r="J22" s="15"/>
    </row>
    <row r="23" spans="1:10" ht="24.95" customHeight="1">
      <c r="A23" s="23">
        <v>13</v>
      </c>
      <c r="B23" s="27" t="s">
        <v>108</v>
      </c>
      <c r="C23" s="25">
        <v>27</v>
      </c>
      <c r="D23" s="26">
        <v>28</v>
      </c>
      <c r="E23" s="22"/>
      <c r="F23" s="15"/>
      <c r="G23" s="15"/>
      <c r="H23" s="15"/>
      <c r="I23" s="15"/>
      <c r="J23" s="15"/>
    </row>
    <row r="24" spans="1:10" ht="24.95" customHeight="1">
      <c r="A24" s="23">
        <v>14</v>
      </c>
      <c r="B24" s="28" t="s">
        <v>109</v>
      </c>
      <c r="C24" s="25">
        <v>29</v>
      </c>
      <c r="D24" s="26">
        <v>30</v>
      </c>
      <c r="E24" s="22"/>
      <c r="F24" s="15"/>
      <c r="G24" s="15"/>
      <c r="H24" s="15"/>
      <c r="I24" s="15"/>
      <c r="J24" s="15"/>
    </row>
    <row r="25" spans="1:10" ht="24.95" customHeight="1">
      <c r="A25" s="23">
        <v>15</v>
      </c>
      <c r="B25" s="27" t="s">
        <v>159</v>
      </c>
      <c r="C25" s="25">
        <v>31</v>
      </c>
      <c r="D25" s="26">
        <v>32</v>
      </c>
      <c r="E25" s="22"/>
      <c r="F25" s="15"/>
      <c r="G25" s="15"/>
      <c r="H25" s="15"/>
      <c r="I25" s="15"/>
      <c r="J25" s="15"/>
    </row>
    <row r="26" spans="1:10" ht="24.95" customHeight="1">
      <c r="A26" s="23">
        <v>16</v>
      </c>
      <c r="B26" s="27" t="s">
        <v>110</v>
      </c>
      <c r="C26" s="25">
        <v>33</v>
      </c>
      <c r="D26" s="26">
        <v>34</v>
      </c>
      <c r="E26" s="22"/>
      <c r="F26" s="15"/>
      <c r="G26" s="15"/>
      <c r="H26" s="15"/>
      <c r="I26" s="15"/>
      <c r="J26" s="15"/>
    </row>
    <row r="27" spans="1:10" ht="24.95" customHeight="1">
      <c r="A27" s="23">
        <v>17</v>
      </c>
      <c r="B27" s="27" t="s">
        <v>111</v>
      </c>
      <c r="C27" s="25">
        <v>35</v>
      </c>
      <c r="D27" s="26">
        <v>36</v>
      </c>
      <c r="E27" s="22"/>
      <c r="F27" s="15"/>
      <c r="G27" s="15"/>
      <c r="H27" s="15"/>
      <c r="I27" s="15"/>
      <c r="J27" s="15"/>
    </row>
    <row r="28" spans="1:10" ht="24.95" customHeight="1">
      <c r="A28" s="23">
        <v>18</v>
      </c>
      <c r="B28" s="27" t="s">
        <v>112</v>
      </c>
      <c r="C28" s="25">
        <v>37</v>
      </c>
      <c r="D28" s="26">
        <v>38</v>
      </c>
      <c r="E28" s="22"/>
      <c r="F28" s="15"/>
      <c r="G28" s="15"/>
      <c r="H28" s="15"/>
      <c r="I28" s="15"/>
      <c r="J28" s="15"/>
    </row>
    <row r="29" spans="1:10" ht="24.95" customHeight="1">
      <c r="A29" s="23">
        <v>19</v>
      </c>
      <c r="B29" s="27" t="s">
        <v>113</v>
      </c>
      <c r="C29" s="25">
        <v>39</v>
      </c>
      <c r="D29" s="26">
        <v>40</v>
      </c>
      <c r="E29" s="22"/>
      <c r="F29" s="15"/>
      <c r="G29" s="15"/>
      <c r="H29" s="15"/>
      <c r="I29" s="15"/>
      <c r="J29" s="15"/>
    </row>
    <row r="30" spans="1:10" ht="24.95" customHeight="1" thickBot="1">
      <c r="A30" s="29">
        <v>20</v>
      </c>
      <c r="B30" s="30" t="s">
        <v>114</v>
      </c>
      <c r="C30" s="31">
        <v>43</v>
      </c>
      <c r="D30" s="32">
        <v>44</v>
      </c>
      <c r="E30" s="22"/>
      <c r="F30" s="15"/>
      <c r="G30" s="15"/>
      <c r="H30" s="15"/>
      <c r="I30" s="15"/>
      <c r="J30" s="15"/>
    </row>
    <row r="33" spans="1:44" ht="20.100000000000001" customHeight="1">
      <c r="A33" s="33" t="s">
        <v>157</v>
      </c>
    </row>
    <row r="35" spans="1:44" ht="20.100000000000001" customHeight="1">
      <c r="A35" s="10" t="s">
        <v>95</v>
      </c>
    </row>
    <row r="36" spans="1:44" ht="20.100000000000001" customHeight="1">
      <c r="A36" s="11">
        <v>1</v>
      </c>
      <c r="B36" s="11">
        <v>2</v>
      </c>
      <c r="C36" s="11">
        <v>3</v>
      </c>
      <c r="D36" s="11">
        <v>4</v>
      </c>
      <c r="E36" s="11">
        <v>5</v>
      </c>
      <c r="F36" s="11">
        <v>6</v>
      </c>
      <c r="G36" s="11">
        <v>7</v>
      </c>
      <c r="H36" s="11">
        <v>8</v>
      </c>
      <c r="I36" s="11">
        <v>9</v>
      </c>
      <c r="J36" s="11">
        <v>10</v>
      </c>
      <c r="K36" s="11">
        <v>11</v>
      </c>
      <c r="L36" s="11">
        <v>12</v>
      </c>
      <c r="M36" s="11">
        <v>13</v>
      </c>
      <c r="N36" s="11">
        <v>14</v>
      </c>
      <c r="O36" s="11">
        <v>15</v>
      </c>
      <c r="P36" s="11">
        <v>16</v>
      </c>
      <c r="Q36" s="11">
        <v>17</v>
      </c>
      <c r="R36" s="11">
        <v>18</v>
      </c>
      <c r="S36" s="11">
        <v>19</v>
      </c>
      <c r="T36" s="11">
        <v>20</v>
      </c>
      <c r="U36" s="11">
        <v>21</v>
      </c>
      <c r="V36" s="11">
        <v>22</v>
      </c>
      <c r="W36" s="11">
        <v>23</v>
      </c>
      <c r="X36" s="11">
        <v>24</v>
      </c>
      <c r="Y36" s="11">
        <v>25</v>
      </c>
      <c r="Z36" s="11">
        <v>26</v>
      </c>
      <c r="AA36" s="11">
        <v>27</v>
      </c>
      <c r="AB36" s="11">
        <v>28</v>
      </c>
      <c r="AC36" s="11">
        <v>29</v>
      </c>
      <c r="AD36" s="11">
        <v>30</v>
      </c>
      <c r="AE36" s="11">
        <v>31</v>
      </c>
      <c r="AF36" s="11">
        <v>32</v>
      </c>
      <c r="AG36" s="11">
        <v>33</v>
      </c>
      <c r="AH36" s="11">
        <v>34</v>
      </c>
      <c r="AI36" s="11">
        <v>35</v>
      </c>
      <c r="AJ36" s="11">
        <v>36</v>
      </c>
      <c r="AK36" s="11">
        <v>37</v>
      </c>
      <c r="AL36" s="11">
        <v>38</v>
      </c>
      <c r="AM36" s="11">
        <v>39</v>
      </c>
      <c r="AN36" s="11">
        <v>40</v>
      </c>
      <c r="AO36" s="11">
        <v>41</v>
      </c>
      <c r="AP36" s="11">
        <v>42</v>
      </c>
      <c r="AQ36" s="11">
        <v>43</v>
      </c>
      <c r="AR36" s="11">
        <v>44</v>
      </c>
    </row>
    <row r="37" spans="1:44" ht="15.75" thickBot="1"/>
    <row r="38" spans="1:44" ht="60" customHeight="1">
      <c r="A38" s="16"/>
      <c r="B38" s="34"/>
      <c r="C38" s="583" t="s">
        <v>115</v>
      </c>
      <c r="D38" s="582"/>
      <c r="E38" s="579" t="s">
        <v>116</v>
      </c>
      <c r="F38" s="584"/>
      <c r="G38" s="583" t="s">
        <v>117</v>
      </c>
      <c r="H38" s="582"/>
      <c r="I38" s="585" t="s">
        <v>118</v>
      </c>
      <c r="J38" s="584"/>
      <c r="K38" s="583" t="s">
        <v>119</v>
      </c>
      <c r="L38" s="582"/>
      <c r="M38" s="579" t="s">
        <v>120</v>
      </c>
      <c r="N38" s="582"/>
      <c r="O38" s="581" t="s">
        <v>102</v>
      </c>
      <c r="P38" s="584"/>
      <c r="Q38" s="576" t="s">
        <v>103</v>
      </c>
      <c r="R38" s="584"/>
      <c r="S38" s="583" t="s">
        <v>121</v>
      </c>
      <c r="T38" s="582"/>
      <c r="U38" s="579" t="s">
        <v>122</v>
      </c>
      <c r="V38" s="583"/>
      <c r="W38" s="579" t="s">
        <v>123</v>
      </c>
      <c r="X38" s="582"/>
      <c r="Y38" s="579" t="s">
        <v>124</v>
      </c>
      <c r="Z38" s="580"/>
      <c r="AA38" s="579" t="s">
        <v>125</v>
      </c>
      <c r="AB38" s="580"/>
      <c r="AC38" s="588" t="s">
        <v>126</v>
      </c>
      <c r="AD38" s="589"/>
      <c r="AE38" s="579" t="s">
        <v>159</v>
      </c>
      <c r="AF38" s="580"/>
      <c r="AG38" s="579" t="s">
        <v>127</v>
      </c>
      <c r="AH38" s="580"/>
      <c r="AI38" s="579" t="s">
        <v>128</v>
      </c>
      <c r="AJ38" s="580"/>
      <c r="AK38" s="579" t="s">
        <v>129</v>
      </c>
      <c r="AL38" s="580"/>
      <c r="AM38" s="579" t="s">
        <v>130</v>
      </c>
      <c r="AN38" s="580"/>
      <c r="AO38" s="581" t="s">
        <v>3</v>
      </c>
      <c r="AP38" s="582"/>
      <c r="AQ38" s="575" t="s">
        <v>131</v>
      </c>
      <c r="AR38" s="576"/>
    </row>
    <row r="39" spans="1:44" ht="24.95" customHeight="1">
      <c r="A39" s="35"/>
      <c r="B39" s="36" t="s">
        <v>69</v>
      </c>
      <c r="C39" s="37" t="s">
        <v>45</v>
      </c>
      <c r="D39" s="38" t="s">
        <v>2</v>
      </c>
      <c r="E39" s="38" t="s">
        <v>45</v>
      </c>
      <c r="F39" s="38" t="s">
        <v>2</v>
      </c>
      <c r="G39" s="38" t="s">
        <v>45</v>
      </c>
      <c r="H39" s="38" t="s">
        <v>2</v>
      </c>
      <c r="I39" s="38" t="s">
        <v>45</v>
      </c>
      <c r="J39" s="38" t="s">
        <v>2</v>
      </c>
      <c r="K39" s="38" t="s">
        <v>45</v>
      </c>
      <c r="L39" s="38" t="s">
        <v>2</v>
      </c>
      <c r="M39" s="38" t="s">
        <v>45</v>
      </c>
      <c r="N39" s="38" t="s">
        <v>2</v>
      </c>
      <c r="O39" s="38" t="s">
        <v>45</v>
      </c>
      <c r="P39" s="38" t="s">
        <v>2</v>
      </c>
      <c r="Q39" s="38" t="s">
        <v>45</v>
      </c>
      <c r="R39" s="38" t="s">
        <v>2</v>
      </c>
      <c r="S39" s="38" t="s">
        <v>45</v>
      </c>
      <c r="T39" s="38" t="s">
        <v>2</v>
      </c>
      <c r="U39" s="38" t="s">
        <v>45</v>
      </c>
      <c r="V39" s="38" t="s">
        <v>2</v>
      </c>
      <c r="W39" s="38" t="s">
        <v>45</v>
      </c>
      <c r="X39" s="38" t="s">
        <v>2</v>
      </c>
      <c r="Y39" s="38" t="s">
        <v>45</v>
      </c>
      <c r="Z39" s="38" t="s">
        <v>2</v>
      </c>
      <c r="AA39" s="38" t="s">
        <v>45</v>
      </c>
      <c r="AB39" s="38" t="s">
        <v>2</v>
      </c>
      <c r="AC39" s="38" t="s">
        <v>45</v>
      </c>
      <c r="AD39" s="38" t="s">
        <v>2</v>
      </c>
      <c r="AE39" s="38" t="s">
        <v>45</v>
      </c>
      <c r="AF39" s="38" t="s">
        <v>2</v>
      </c>
      <c r="AG39" s="38" t="s">
        <v>45</v>
      </c>
      <c r="AH39" s="38" t="s">
        <v>2</v>
      </c>
      <c r="AI39" s="38" t="s">
        <v>45</v>
      </c>
      <c r="AJ39" s="38" t="s">
        <v>2</v>
      </c>
      <c r="AK39" s="38" t="s">
        <v>45</v>
      </c>
      <c r="AL39" s="38" t="s">
        <v>2</v>
      </c>
      <c r="AM39" s="38" t="s">
        <v>45</v>
      </c>
      <c r="AN39" s="38" t="s">
        <v>2</v>
      </c>
      <c r="AO39" s="38" t="s">
        <v>45</v>
      </c>
      <c r="AP39" s="39" t="s">
        <v>2</v>
      </c>
      <c r="AQ39" s="40" t="s">
        <v>45</v>
      </c>
      <c r="AR39" s="41" t="s">
        <v>2</v>
      </c>
    </row>
    <row r="40" spans="1:44" ht="24.95" customHeight="1">
      <c r="A40" s="42"/>
      <c r="B40" s="43"/>
      <c r="C40" s="37" t="s">
        <v>49</v>
      </c>
      <c r="D40" s="44" t="s">
        <v>49</v>
      </c>
      <c r="E40" s="45" t="s">
        <v>49</v>
      </c>
      <c r="F40" s="44" t="s">
        <v>49</v>
      </c>
      <c r="G40" s="45" t="s">
        <v>49</v>
      </c>
      <c r="H40" s="46" t="s">
        <v>49</v>
      </c>
      <c r="I40" s="46" t="s">
        <v>49</v>
      </c>
      <c r="J40" s="46" t="s">
        <v>49</v>
      </c>
      <c r="K40" s="46" t="s">
        <v>49</v>
      </c>
      <c r="L40" s="46" t="s">
        <v>49</v>
      </c>
      <c r="M40" s="46" t="s">
        <v>49</v>
      </c>
      <c r="N40" s="46" t="s">
        <v>49</v>
      </c>
      <c r="O40" s="46" t="s">
        <v>49</v>
      </c>
      <c r="P40" s="45" t="s">
        <v>49</v>
      </c>
      <c r="Q40" s="46" t="s">
        <v>49</v>
      </c>
      <c r="R40" s="46" t="s">
        <v>49</v>
      </c>
      <c r="S40" s="46" t="s">
        <v>49</v>
      </c>
      <c r="T40" s="46" t="s">
        <v>49</v>
      </c>
      <c r="U40" s="46" t="s">
        <v>49</v>
      </c>
      <c r="V40" s="46" t="s">
        <v>49</v>
      </c>
      <c r="W40" s="45" t="s">
        <v>49</v>
      </c>
      <c r="X40" s="44" t="s">
        <v>49</v>
      </c>
      <c r="Y40" s="45" t="s">
        <v>49</v>
      </c>
      <c r="Z40" s="45" t="s">
        <v>49</v>
      </c>
      <c r="AA40" s="45" t="s">
        <v>49</v>
      </c>
      <c r="AB40" s="45" t="s">
        <v>49</v>
      </c>
      <c r="AC40" s="45" t="s">
        <v>49</v>
      </c>
      <c r="AD40" s="45" t="s">
        <v>49</v>
      </c>
      <c r="AE40" s="45" t="s">
        <v>49</v>
      </c>
      <c r="AF40" s="45" t="s">
        <v>49</v>
      </c>
      <c r="AG40" s="46" t="s">
        <v>49</v>
      </c>
      <c r="AH40" s="45" t="s">
        <v>49</v>
      </c>
      <c r="AI40" s="45" t="s">
        <v>49</v>
      </c>
      <c r="AJ40" s="45" t="s">
        <v>49</v>
      </c>
      <c r="AK40" s="45" t="s">
        <v>49</v>
      </c>
      <c r="AL40" s="45" t="s">
        <v>49</v>
      </c>
      <c r="AM40" s="37" t="s">
        <v>49</v>
      </c>
      <c r="AN40" s="45" t="s">
        <v>49</v>
      </c>
      <c r="AO40" s="37" t="s">
        <v>49</v>
      </c>
      <c r="AP40" s="44" t="s">
        <v>49</v>
      </c>
      <c r="AQ40" s="47" t="s">
        <v>49</v>
      </c>
      <c r="AR40" s="48" t="s">
        <v>49</v>
      </c>
    </row>
    <row r="41" spans="1:44" ht="24.95" customHeight="1">
      <c r="A41" s="49"/>
      <c r="B41" s="19"/>
      <c r="C41" s="50" t="s">
        <v>9</v>
      </c>
      <c r="D41" s="51" t="s">
        <v>10</v>
      </c>
      <c r="E41" s="52" t="s">
        <v>11</v>
      </c>
      <c r="F41" s="53" t="s">
        <v>12</v>
      </c>
      <c r="G41" s="53" t="s">
        <v>13</v>
      </c>
      <c r="H41" s="53" t="s">
        <v>14</v>
      </c>
      <c r="I41" s="53" t="s">
        <v>15</v>
      </c>
      <c r="J41" s="53" t="s">
        <v>16</v>
      </c>
      <c r="K41" s="52" t="s">
        <v>17</v>
      </c>
      <c r="L41" s="52" t="s">
        <v>18</v>
      </c>
      <c r="M41" s="52" t="s">
        <v>19</v>
      </c>
      <c r="N41" s="53" t="s">
        <v>20</v>
      </c>
      <c r="O41" s="53" t="s">
        <v>21</v>
      </c>
      <c r="P41" s="53" t="s">
        <v>22</v>
      </c>
      <c r="Q41" s="53" t="s">
        <v>23</v>
      </c>
      <c r="R41" s="53" t="s">
        <v>24</v>
      </c>
      <c r="S41" s="53" t="s">
        <v>25</v>
      </c>
      <c r="T41" s="53" t="s">
        <v>26</v>
      </c>
      <c r="U41" s="52" t="s">
        <v>67</v>
      </c>
      <c r="V41" s="54" t="s">
        <v>68</v>
      </c>
      <c r="W41" s="54" t="s">
        <v>132</v>
      </c>
      <c r="X41" s="52" t="s">
        <v>133</v>
      </c>
      <c r="Y41" s="55" t="s">
        <v>134</v>
      </c>
      <c r="Z41" s="53" t="s">
        <v>135</v>
      </c>
      <c r="AA41" s="56" t="s">
        <v>136</v>
      </c>
      <c r="AB41" s="53" t="s">
        <v>137</v>
      </c>
      <c r="AC41" s="53" t="s">
        <v>138</v>
      </c>
      <c r="AD41" s="53" t="s">
        <v>139</v>
      </c>
      <c r="AE41" s="52" t="s">
        <v>140</v>
      </c>
      <c r="AF41" s="53" t="s">
        <v>141</v>
      </c>
      <c r="AG41" s="56" t="s">
        <v>142</v>
      </c>
      <c r="AH41" s="53" t="s">
        <v>143</v>
      </c>
      <c r="AI41" s="53" t="s">
        <v>144</v>
      </c>
      <c r="AJ41" s="53" t="s">
        <v>145</v>
      </c>
      <c r="AK41" s="53" t="s">
        <v>146</v>
      </c>
      <c r="AL41" s="53" t="s">
        <v>147</v>
      </c>
      <c r="AM41" s="57" t="s">
        <v>148</v>
      </c>
      <c r="AN41" s="53" t="s">
        <v>149</v>
      </c>
      <c r="AO41" s="57" t="s">
        <v>150</v>
      </c>
      <c r="AP41" s="52" t="s">
        <v>151</v>
      </c>
      <c r="AQ41" s="58" t="s">
        <v>154</v>
      </c>
      <c r="AR41" s="59" t="s">
        <v>155</v>
      </c>
    </row>
    <row r="42" spans="1:44" ht="24.95" customHeight="1">
      <c r="A42" s="60">
        <v>1</v>
      </c>
      <c r="B42" s="61" t="s">
        <v>30</v>
      </c>
      <c r="C42" s="62">
        <v>476</v>
      </c>
      <c r="D42" s="63">
        <v>83.33</v>
      </c>
      <c r="E42" s="62">
        <v>26</v>
      </c>
      <c r="F42" s="64">
        <v>13.75</v>
      </c>
      <c r="G42" s="63">
        <v>294.10000000000002</v>
      </c>
      <c r="H42" s="63">
        <v>57.6</v>
      </c>
      <c r="I42" s="62">
        <v>65</v>
      </c>
      <c r="J42" s="64">
        <v>41</v>
      </c>
      <c r="K42" s="63">
        <v>1662</v>
      </c>
      <c r="L42" s="63">
        <v>197.5</v>
      </c>
      <c r="M42" s="62">
        <v>118</v>
      </c>
      <c r="N42" s="64">
        <v>38.5</v>
      </c>
      <c r="O42" s="63">
        <v>20</v>
      </c>
      <c r="P42" s="63">
        <v>1.2</v>
      </c>
      <c r="Q42" s="62">
        <v>1214.55</v>
      </c>
      <c r="R42" s="64">
        <v>163.51</v>
      </c>
      <c r="S42" s="63">
        <v>340.75</v>
      </c>
      <c r="T42" s="63">
        <v>23.8</v>
      </c>
      <c r="U42" s="62">
        <v>30</v>
      </c>
      <c r="V42" s="64">
        <v>14.7</v>
      </c>
      <c r="W42" s="63">
        <v>0</v>
      </c>
      <c r="X42" s="63">
        <v>0</v>
      </c>
      <c r="Y42" s="62">
        <v>38</v>
      </c>
      <c r="Z42" s="64">
        <v>24</v>
      </c>
      <c r="AA42" s="63">
        <v>36</v>
      </c>
      <c r="AB42" s="63">
        <v>34.200000000000003</v>
      </c>
      <c r="AC42" s="62">
        <v>0</v>
      </c>
      <c r="AD42" s="64">
        <v>0</v>
      </c>
      <c r="AE42" s="63">
        <v>0</v>
      </c>
      <c r="AF42" s="63">
        <v>0</v>
      </c>
      <c r="AG42" s="62">
        <v>543.79999999999995</v>
      </c>
      <c r="AH42" s="64">
        <v>28</v>
      </c>
      <c r="AI42" s="63">
        <v>163.34</v>
      </c>
      <c r="AJ42" s="63">
        <v>95.600000000000009</v>
      </c>
      <c r="AK42" s="62">
        <v>769.21</v>
      </c>
      <c r="AL42" s="64">
        <v>37.42</v>
      </c>
      <c r="AM42" s="63">
        <v>178</v>
      </c>
      <c r="AN42" s="63">
        <v>58.666666666666671</v>
      </c>
      <c r="AO42" s="65">
        <v>5974.75</v>
      </c>
      <c r="AP42" s="66">
        <v>912.77666666666664</v>
      </c>
      <c r="AQ42" s="67">
        <v>0</v>
      </c>
      <c r="AR42" s="68">
        <v>0</v>
      </c>
    </row>
    <row r="43" spans="1:44" ht="30" customHeight="1">
      <c r="A43" s="60"/>
      <c r="B43" s="69" t="s">
        <v>32</v>
      </c>
      <c r="C43" s="70"/>
      <c r="D43" s="71"/>
      <c r="E43" s="70"/>
      <c r="F43" s="72"/>
      <c r="G43" s="71"/>
      <c r="H43" s="71"/>
      <c r="I43" s="70"/>
      <c r="J43" s="72"/>
      <c r="K43" s="71"/>
      <c r="L43" s="71"/>
      <c r="M43" s="70"/>
      <c r="N43" s="72"/>
      <c r="O43" s="71"/>
      <c r="P43" s="71"/>
      <c r="Q43" s="70"/>
      <c r="R43" s="72"/>
      <c r="S43" s="71"/>
      <c r="T43" s="71"/>
      <c r="U43" s="70"/>
      <c r="V43" s="72"/>
      <c r="W43" s="71"/>
      <c r="X43" s="71"/>
      <c r="Y43" s="70"/>
      <c r="Z43" s="72"/>
      <c r="AA43" s="71"/>
      <c r="AB43" s="71"/>
      <c r="AC43" s="70"/>
      <c r="AD43" s="72"/>
      <c r="AE43" s="71"/>
      <c r="AF43" s="71"/>
      <c r="AG43" s="70"/>
      <c r="AH43" s="72"/>
      <c r="AI43" s="71"/>
      <c r="AJ43" s="71"/>
      <c r="AK43" s="70"/>
      <c r="AL43" s="72"/>
      <c r="AM43" s="71"/>
      <c r="AN43" s="71"/>
      <c r="AO43" s="73"/>
      <c r="AP43" s="74"/>
      <c r="AQ43" s="75"/>
      <c r="AR43" s="76"/>
    </row>
    <row r="44" spans="1:44" ht="24.95" customHeight="1">
      <c r="A44" s="60"/>
      <c r="B44" s="77" t="s">
        <v>50</v>
      </c>
      <c r="C44" s="70"/>
      <c r="D44" s="71"/>
      <c r="E44" s="70"/>
      <c r="F44" s="72"/>
      <c r="G44" s="71"/>
      <c r="H44" s="71"/>
      <c r="I44" s="70"/>
      <c r="J44" s="72"/>
      <c r="K44" s="71"/>
      <c r="L44" s="71"/>
      <c r="M44" s="70"/>
      <c r="N44" s="72"/>
      <c r="O44" s="71"/>
      <c r="P44" s="71"/>
      <c r="Q44" s="70"/>
      <c r="R44" s="72"/>
      <c r="S44" s="71"/>
      <c r="T44" s="71"/>
      <c r="U44" s="70"/>
      <c r="V44" s="72"/>
      <c r="W44" s="71"/>
      <c r="X44" s="71"/>
      <c r="Y44" s="70"/>
      <c r="Z44" s="72"/>
      <c r="AA44" s="71"/>
      <c r="AB44" s="71"/>
      <c r="AC44" s="70"/>
      <c r="AD44" s="72"/>
      <c r="AE44" s="71"/>
      <c r="AF44" s="71"/>
      <c r="AG44" s="70"/>
      <c r="AH44" s="72"/>
      <c r="AI44" s="71"/>
      <c r="AJ44" s="71"/>
      <c r="AK44" s="70"/>
      <c r="AL44" s="72"/>
      <c r="AM44" s="71"/>
      <c r="AN44" s="71"/>
      <c r="AO44" s="73"/>
      <c r="AP44" s="74"/>
      <c r="AQ44" s="75"/>
      <c r="AR44" s="76"/>
    </row>
    <row r="45" spans="1:44" ht="24.95" customHeight="1">
      <c r="A45" s="78">
        <v>2</v>
      </c>
      <c r="B45" s="79" t="s">
        <v>51</v>
      </c>
      <c r="C45" s="80">
        <v>0</v>
      </c>
      <c r="D45" s="81">
        <v>0</v>
      </c>
      <c r="E45" s="80">
        <v>0</v>
      </c>
      <c r="F45" s="82">
        <v>0</v>
      </c>
      <c r="G45" s="81">
        <v>0</v>
      </c>
      <c r="H45" s="81">
        <v>0</v>
      </c>
      <c r="I45" s="80">
        <v>0</v>
      </c>
      <c r="J45" s="82">
        <v>0</v>
      </c>
      <c r="K45" s="81">
        <v>0</v>
      </c>
      <c r="L45" s="81">
        <v>0</v>
      </c>
      <c r="M45" s="80">
        <v>4</v>
      </c>
      <c r="N45" s="82">
        <v>0</v>
      </c>
      <c r="O45" s="81">
        <v>0</v>
      </c>
      <c r="P45" s="81">
        <v>0</v>
      </c>
      <c r="Q45" s="80">
        <v>0</v>
      </c>
      <c r="R45" s="82">
        <v>0</v>
      </c>
      <c r="S45" s="81">
        <v>0</v>
      </c>
      <c r="T45" s="81">
        <v>0</v>
      </c>
      <c r="U45" s="80">
        <v>0</v>
      </c>
      <c r="V45" s="82">
        <v>0</v>
      </c>
      <c r="W45" s="81">
        <v>0</v>
      </c>
      <c r="X45" s="81">
        <v>0</v>
      </c>
      <c r="Y45" s="80">
        <v>0</v>
      </c>
      <c r="Z45" s="82">
        <v>0</v>
      </c>
      <c r="AA45" s="81">
        <v>0</v>
      </c>
      <c r="AB45" s="81">
        <v>0</v>
      </c>
      <c r="AC45" s="80">
        <v>0</v>
      </c>
      <c r="AD45" s="82">
        <v>0</v>
      </c>
      <c r="AE45" s="81">
        <v>0</v>
      </c>
      <c r="AF45" s="81">
        <v>0</v>
      </c>
      <c r="AG45" s="80">
        <v>0</v>
      </c>
      <c r="AH45" s="82">
        <v>0</v>
      </c>
      <c r="AI45" s="81">
        <v>0</v>
      </c>
      <c r="AJ45" s="81">
        <v>0</v>
      </c>
      <c r="AK45" s="80">
        <v>0</v>
      </c>
      <c r="AL45" s="82">
        <v>0</v>
      </c>
      <c r="AM45" s="81">
        <v>109</v>
      </c>
      <c r="AN45" s="81">
        <v>0</v>
      </c>
      <c r="AO45" s="83">
        <v>113</v>
      </c>
      <c r="AP45" s="84">
        <v>0</v>
      </c>
      <c r="AQ45" s="85">
        <v>0</v>
      </c>
      <c r="AR45" s="86">
        <v>0</v>
      </c>
    </row>
    <row r="46" spans="1:44" ht="24.95" customHeight="1">
      <c r="A46" s="78">
        <v>3</v>
      </c>
      <c r="B46" s="77" t="s">
        <v>52</v>
      </c>
      <c r="C46" s="80">
        <v>440.3</v>
      </c>
      <c r="D46" s="81">
        <v>58.23</v>
      </c>
      <c r="E46" s="80">
        <v>99</v>
      </c>
      <c r="F46" s="82">
        <v>84.25</v>
      </c>
      <c r="G46" s="81">
        <v>447</v>
      </c>
      <c r="H46" s="81">
        <v>469.7</v>
      </c>
      <c r="I46" s="80">
        <v>513</v>
      </c>
      <c r="J46" s="82">
        <v>202.8</v>
      </c>
      <c r="K46" s="81">
        <v>963.1</v>
      </c>
      <c r="L46" s="81">
        <v>207.9</v>
      </c>
      <c r="M46" s="80">
        <v>304</v>
      </c>
      <c r="N46" s="82">
        <v>112.3</v>
      </c>
      <c r="O46" s="81">
        <v>95</v>
      </c>
      <c r="P46" s="81">
        <v>0</v>
      </c>
      <c r="Q46" s="80">
        <v>850.47500000000002</v>
      </c>
      <c r="R46" s="82">
        <v>220.75</v>
      </c>
      <c r="S46" s="81">
        <v>516.25</v>
      </c>
      <c r="T46" s="81">
        <v>61.99</v>
      </c>
      <c r="U46" s="80">
        <v>23.5</v>
      </c>
      <c r="V46" s="82">
        <v>80.98</v>
      </c>
      <c r="W46" s="81">
        <v>0</v>
      </c>
      <c r="X46" s="81">
        <v>158.80000000000001</v>
      </c>
      <c r="Y46" s="80">
        <v>155</v>
      </c>
      <c r="Z46" s="82">
        <v>163.41</v>
      </c>
      <c r="AA46" s="81">
        <v>171.5</v>
      </c>
      <c r="AB46" s="81">
        <v>185.49</v>
      </c>
      <c r="AC46" s="80">
        <v>54</v>
      </c>
      <c r="AD46" s="82">
        <v>0</v>
      </c>
      <c r="AE46" s="81">
        <v>0</v>
      </c>
      <c r="AF46" s="81">
        <v>6.5</v>
      </c>
      <c r="AG46" s="80">
        <v>281.8</v>
      </c>
      <c r="AH46" s="82">
        <v>66.67</v>
      </c>
      <c r="AI46" s="81">
        <v>266.5</v>
      </c>
      <c r="AJ46" s="81">
        <v>160.16000000000003</v>
      </c>
      <c r="AK46" s="80">
        <v>400.5</v>
      </c>
      <c r="AL46" s="82">
        <v>50</v>
      </c>
      <c r="AM46" s="81">
        <v>201</v>
      </c>
      <c r="AN46" s="81">
        <v>214.66666666666666</v>
      </c>
      <c r="AO46" s="83">
        <v>5781.9250000000002</v>
      </c>
      <c r="AP46" s="84">
        <v>2504.5966666666664</v>
      </c>
      <c r="AQ46" s="85">
        <v>0</v>
      </c>
      <c r="AR46" s="86">
        <v>121</v>
      </c>
    </row>
    <row r="47" spans="1:44" ht="24.95" customHeight="1">
      <c r="A47" s="60"/>
      <c r="B47" s="77" t="s">
        <v>3</v>
      </c>
      <c r="C47" s="87">
        <v>440.3</v>
      </c>
      <c r="D47" s="88">
        <v>58.23</v>
      </c>
      <c r="E47" s="87">
        <v>99</v>
      </c>
      <c r="F47" s="89">
        <v>84.25</v>
      </c>
      <c r="G47" s="88">
        <v>447</v>
      </c>
      <c r="H47" s="88">
        <v>469.7</v>
      </c>
      <c r="I47" s="87">
        <v>513</v>
      </c>
      <c r="J47" s="89">
        <v>202.8</v>
      </c>
      <c r="K47" s="88">
        <v>963.1</v>
      </c>
      <c r="L47" s="88">
        <v>207.9</v>
      </c>
      <c r="M47" s="87">
        <v>308</v>
      </c>
      <c r="N47" s="89">
        <v>112.3</v>
      </c>
      <c r="O47" s="88">
        <v>95</v>
      </c>
      <c r="P47" s="88">
        <v>0</v>
      </c>
      <c r="Q47" s="87">
        <v>850.47500000000002</v>
      </c>
      <c r="R47" s="89">
        <v>220.75</v>
      </c>
      <c r="S47" s="88">
        <v>516.25</v>
      </c>
      <c r="T47" s="88">
        <v>61.99</v>
      </c>
      <c r="U47" s="87">
        <v>23.5</v>
      </c>
      <c r="V47" s="89">
        <v>80.98</v>
      </c>
      <c r="W47" s="88">
        <v>0</v>
      </c>
      <c r="X47" s="88">
        <v>158.80000000000001</v>
      </c>
      <c r="Y47" s="87">
        <v>155</v>
      </c>
      <c r="Z47" s="89">
        <v>163.41</v>
      </c>
      <c r="AA47" s="88">
        <v>171.5</v>
      </c>
      <c r="AB47" s="88">
        <v>185.49</v>
      </c>
      <c r="AC47" s="87">
        <v>54</v>
      </c>
      <c r="AD47" s="89">
        <v>0</v>
      </c>
      <c r="AE47" s="88">
        <v>0</v>
      </c>
      <c r="AF47" s="88">
        <v>6.5</v>
      </c>
      <c r="AG47" s="87">
        <v>281.8</v>
      </c>
      <c r="AH47" s="89">
        <v>66.67</v>
      </c>
      <c r="AI47" s="88">
        <v>266.5</v>
      </c>
      <c r="AJ47" s="88">
        <v>160.16000000000003</v>
      </c>
      <c r="AK47" s="87">
        <v>400.5</v>
      </c>
      <c r="AL47" s="89">
        <v>50</v>
      </c>
      <c r="AM47" s="88">
        <v>310</v>
      </c>
      <c r="AN47" s="88">
        <v>214.66666666666666</v>
      </c>
      <c r="AO47" s="90">
        <v>5894.9250000000002</v>
      </c>
      <c r="AP47" s="91">
        <v>2504.5966666666664</v>
      </c>
      <c r="AQ47" s="92">
        <v>0</v>
      </c>
      <c r="AR47" s="93">
        <v>121</v>
      </c>
    </row>
    <row r="48" spans="1:44" ht="24.95" customHeight="1">
      <c r="A48" s="60"/>
      <c r="B48" s="69" t="s">
        <v>34</v>
      </c>
      <c r="C48" s="70"/>
      <c r="D48" s="71"/>
      <c r="E48" s="70"/>
      <c r="F48" s="72"/>
      <c r="G48" s="71"/>
      <c r="H48" s="71"/>
      <c r="I48" s="70"/>
      <c r="J48" s="72"/>
      <c r="K48" s="71"/>
      <c r="L48" s="71"/>
      <c r="M48" s="70"/>
      <c r="N48" s="72"/>
      <c r="O48" s="71"/>
      <c r="P48" s="71"/>
      <c r="Q48" s="70"/>
      <c r="R48" s="72"/>
      <c r="S48" s="71"/>
      <c r="T48" s="71"/>
      <c r="U48" s="70"/>
      <c r="V48" s="72"/>
      <c r="W48" s="71"/>
      <c r="X48" s="71"/>
      <c r="Y48" s="70"/>
      <c r="Z48" s="72"/>
      <c r="AA48" s="71"/>
      <c r="AB48" s="71"/>
      <c r="AC48" s="70"/>
      <c r="AD48" s="72"/>
      <c r="AE48" s="71"/>
      <c r="AF48" s="71"/>
      <c r="AG48" s="70"/>
      <c r="AH48" s="72"/>
      <c r="AI48" s="71"/>
      <c r="AJ48" s="71"/>
      <c r="AK48" s="70"/>
      <c r="AL48" s="72"/>
      <c r="AM48" s="71"/>
      <c r="AN48" s="71"/>
      <c r="AO48" s="73"/>
      <c r="AP48" s="74"/>
      <c r="AQ48" s="75"/>
      <c r="AR48" s="76"/>
    </row>
    <row r="49" spans="1:44" ht="24.95" customHeight="1">
      <c r="A49" s="60"/>
      <c r="B49" s="77" t="s">
        <v>50</v>
      </c>
      <c r="C49" s="70"/>
      <c r="D49" s="71"/>
      <c r="E49" s="70"/>
      <c r="F49" s="72"/>
      <c r="G49" s="71"/>
      <c r="H49" s="71"/>
      <c r="I49" s="70"/>
      <c r="J49" s="72"/>
      <c r="K49" s="71"/>
      <c r="L49" s="71"/>
      <c r="M49" s="70"/>
      <c r="N49" s="72"/>
      <c r="O49" s="71"/>
      <c r="P49" s="71"/>
      <c r="Q49" s="70"/>
      <c r="R49" s="72"/>
      <c r="S49" s="71"/>
      <c r="T49" s="71"/>
      <c r="U49" s="70"/>
      <c r="V49" s="72"/>
      <c r="W49" s="71"/>
      <c r="X49" s="71"/>
      <c r="Y49" s="70"/>
      <c r="Z49" s="72"/>
      <c r="AA49" s="71"/>
      <c r="AB49" s="71"/>
      <c r="AC49" s="70"/>
      <c r="AD49" s="72"/>
      <c r="AE49" s="71"/>
      <c r="AF49" s="71"/>
      <c r="AG49" s="70"/>
      <c r="AH49" s="72"/>
      <c r="AI49" s="71"/>
      <c r="AJ49" s="71"/>
      <c r="AK49" s="70"/>
      <c r="AL49" s="72"/>
      <c r="AM49" s="71"/>
      <c r="AN49" s="71"/>
      <c r="AO49" s="73"/>
      <c r="AP49" s="74"/>
      <c r="AQ49" s="75"/>
      <c r="AR49" s="76"/>
    </row>
    <row r="50" spans="1:44" ht="24.95" customHeight="1">
      <c r="A50" s="78">
        <v>4</v>
      </c>
      <c r="B50" s="79" t="s">
        <v>53</v>
      </c>
      <c r="C50" s="80">
        <v>123</v>
      </c>
      <c r="D50" s="81">
        <v>3.9699999999999998</v>
      </c>
      <c r="E50" s="80">
        <v>0</v>
      </c>
      <c r="F50" s="82">
        <v>0</v>
      </c>
      <c r="G50" s="81">
        <v>127</v>
      </c>
      <c r="H50" s="81">
        <v>0</v>
      </c>
      <c r="I50" s="80">
        <v>0</v>
      </c>
      <c r="J50" s="82">
        <v>0</v>
      </c>
      <c r="K50" s="81">
        <v>115</v>
      </c>
      <c r="L50" s="81">
        <v>0</v>
      </c>
      <c r="M50" s="80">
        <v>0</v>
      </c>
      <c r="N50" s="82">
        <v>0</v>
      </c>
      <c r="O50" s="81">
        <v>0</v>
      </c>
      <c r="P50" s="81">
        <v>0</v>
      </c>
      <c r="Q50" s="80">
        <v>167</v>
      </c>
      <c r="R50" s="82">
        <v>0</v>
      </c>
      <c r="S50" s="81">
        <v>0</v>
      </c>
      <c r="T50" s="81">
        <v>0</v>
      </c>
      <c r="U50" s="80">
        <v>20</v>
      </c>
      <c r="V50" s="82">
        <v>0</v>
      </c>
      <c r="W50" s="81">
        <v>0</v>
      </c>
      <c r="X50" s="81">
        <v>0</v>
      </c>
      <c r="Y50" s="80">
        <v>0</v>
      </c>
      <c r="Z50" s="82">
        <v>0</v>
      </c>
      <c r="AA50" s="81">
        <v>0</v>
      </c>
      <c r="AB50" s="81">
        <v>0</v>
      </c>
      <c r="AC50" s="80">
        <v>0</v>
      </c>
      <c r="AD50" s="82">
        <v>0</v>
      </c>
      <c r="AE50" s="81">
        <v>0</v>
      </c>
      <c r="AF50" s="81">
        <v>0</v>
      </c>
      <c r="AG50" s="80">
        <v>0</v>
      </c>
      <c r="AH50" s="82">
        <v>0</v>
      </c>
      <c r="AI50" s="81">
        <v>0</v>
      </c>
      <c r="AJ50" s="81">
        <v>0</v>
      </c>
      <c r="AK50" s="80">
        <v>285</v>
      </c>
      <c r="AL50" s="82">
        <v>15</v>
      </c>
      <c r="AM50" s="81">
        <v>81</v>
      </c>
      <c r="AN50" s="81">
        <v>2</v>
      </c>
      <c r="AO50" s="83">
        <v>918</v>
      </c>
      <c r="AP50" s="84">
        <v>20.97</v>
      </c>
      <c r="AQ50" s="85">
        <v>0</v>
      </c>
      <c r="AR50" s="86">
        <v>0</v>
      </c>
    </row>
    <row r="51" spans="1:44" ht="24.95" customHeight="1">
      <c r="A51" s="78">
        <v>5</v>
      </c>
      <c r="B51" s="79" t="s">
        <v>54</v>
      </c>
      <c r="C51" s="80">
        <v>102</v>
      </c>
      <c r="D51" s="81">
        <v>1.1000000000000001</v>
      </c>
      <c r="E51" s="80">
        <v>0</v>
      </c>
      <c r="F51" s="82">
        <v>0</v>
      </c>
      <c r="G51" s="81">
        <v>28</v>
      </c>
      <c r="H51" s="81">
        <v>0</v>
      </c>
      <c r="I51" s="80">
        <v>0</v>
      </c>
      <c r="J51" s="82">
        <v>0</v>
      </c>
      <c r="K51" s="81">
        <v>164</v>
      </c>
      <c r="L51" s="81">
        <v>0</v>
      </c>
      <c r="M51" s="80">
        <v>0</v>
      </c>
      <c r="N51" s="82">
        <v>0</v>
      </c>
      <c r="O51" s="81">
        <v>0</v>
      </c>
      <c r="P51" s="81">
        <v>0</v>
      </c>
      <c r="Q51" s="80">
        <v>145</v>
      </c>
      <c r="R51" s="82">
        <v>3</v>
      </c>
      <c r="S51" s="81">
        <v>0</v>
      </c>
      <c r="T51" s="81">
        <v>0</v>
      </c>
      <c r="U51" s="80">
        <v>0</v>
      </c>
      <c r="V51" s="82">
        <v>0</v>
      </c>
      <c r="W51" s="81">
        <v>8</v>
      </c>
      <c r="X51" s="81">
        <v>0</v>
      </c>
      <c r="Y51" s="80">
        <v>0</v>
      </c>
      <c r="Z51" s="82">
        <v>0</v>
      </c>
      <c r="AA51" s="81">
        <v>0</v>
      </c>
      <c r="AB51" s="81">
        <v>0</v>
      </c>
      <c r="AC51" s="80">
        <v>0</v>
      </c>
      <c r="AD51" s="82">
        <v>0</v>
      </c>
      <c r="AE51" s="81">
        <v>0</v>
      </c>
      <c r="AF51" s="81">
        <v>0</v>
      </c>
      <c r="AG51" s="80">
        <v>0</v>
      </c>
      <c r="AH51" s="82">
        <v>0</v>
      </c>
      <c r="AI51" s="81">
        <v>0</v>
      </c>
      <c r="AJ51" s="81">
        <v>0</v>
      </c>
      <c r="AK51" s="80">
        <v>375</v>
      </c>
      <c r="AL51" s="82">
        <v>5.3</v>
      </c>
      <c r="AM51" s="81">
        <v>56</v>
      </c>
      <c r="AN51" s="81">
        <v>0</v>
      </c>
      <c r="AO51" s="83">
        <v>878</v>
      </c>
      <c r="AP51" s="84">
        <v>9.3999999999999986</v>
      </c>
      <c r="AQ51" s="85">
        <v>6</v>
      </c>
      <c r="AR51" s="86">
        <v>0</v>
      </c>
    </row>
    <row r="52" spans="1:44" ht="24.95" customHeight="1">
      <c r="A52" s="78">
        <v>6</v>
      </c>
      <c r="B52" s="77" t="s">
        <v>52</v>
      </c>
      <c r="C52" s="80">
        <v>1</v>
      </c>
      <c r="D52" s="81">
        <v>107.23</v>
      </c>
      <c r="E52" s="80">
        <v>0</v>
      </c>
      <c r="F52" s="82">
        <v>0</v>
      </c>
      <c r="G52" s="81">
        <v>84</v>
      </c>
      <c r="H52" s="81">
        <v>98.5</v>
      </c>
      <c r="I52" s="80">
        <v>0</v>
      </c>
      <c r="J52" s="82">
        <v>0</v>
      </c>
      <c r="K52" s="81">
        <v>91</v>
      </c>
      <c r="L52" s="81">
        <v>98</v>
      </c>
      <c r="M52" s="80">
        <v>0</v>
      </c>
      <c r="N52" s="82">
        <v>0</v>
      </c>
      <c r="O52" s="81">
        <v>72</v>
      </c>
      <c r="P52" s="81">
        <v>8.6999999999999993</v>
      </c>
      <c r="Q52" s="80">
        <v>43.4</v>
      </c>
      <c r="R52" s="82">
        <v>216.1</v>
      </c>
      <c r="S52" s="81">
        <v>0</v>
      </c>
      <c r="T52" s="81">
        <v>0</v>
      </c>
      <c r="U52" s="80">
        <v>0</v>
      </c>
      <c r="V52" s="82">
        <v>0</v>
      </c>
      <c r="W52" s="81">
        <v>0</v>
      </c>
      <c r="X52" s="81">
        <v>0</v>
      </c>
      <c r="Y52" s="80">
        <v>0</v>
      </c>
      <c r="Z52" s="82">
        <v>0</v>
      </c>
      <c r="AA52" s="81">
        <v>34</v>
      </c>
      <c r="AB52" s="81">
        <v>0</v>
      </c>
      <c r="AC52" s="80">
        <v>0</v>
      </c>
      <c r="AD52" s="82">
        <v>0</v>
      </c>
      <c r="AE52" s="81">
        <v>0</v>
      </c>
      <c r="AF52" s="81">
        <v>0</v>
      </c>
      <c r="AG52" s="80">
        <v>0</v>
      </c>
      <c r="AH52" s="82">
        <v>0</v>
      </c>
      <c r="AI52" s="81">
        <v>12.5</v>
      </c>
      <c r="AJ52" s="81">
        <v>17.170000000000002</v>
      </c>
      <c r="AK52" s="80">
        <v>66.13</v>
      </c>
      <c r="AL52" s="82">
        <v>70.41</v>
      </c>
      <c r="AM52" s="81">
        <v>0</v>
      </c>
      <c r="AN52" s="81">
        <v>30.000000000000004</v>
      </c>
      <c r="AO52" s="524">
        <v>404.03</v>
      </c>
      <c r="AP52" s="525">
        <v>646.1099999999999</v>
      </c>
      <c r="AQ52" s="85">
        <v>0</v>
      </c>
      <c r="AR52" s="86">
        <v>0</v>
      </c>
    </row>
    <row r="53" spans="1:44" ht="24.95" customHeight="1">
      <c r="A53" s="60"/>
      <c r="B53" s="77" t="s">
        <v>3</v>
      </c>
      <c r="C53" s="87">
        <v>226</v>
      </c>
      <c r="D53" s="88">
        <v>112.30000000000001</v>
      </c>
      <c r="E53" s="87">
        <v>0</v>
      </c>
      <c r="F53" s="89">
        <v>0</v>
      </c>
      <c r="G53" s="88">
        <v>239</v>
      </c>
      <c r="H53" s="88">
        <v>98.5</v>
      </c>
      <c r="I53" s="87">
        <v>0</v>
      </c>
      <c r="J53" s="89">
        <v>0</v>
      </c>
      <c r="K53" s="88">
        <v>370</v>
      </c>
      <c r="L53" s="88">
        <v>98</v>
      </c>
      <c r="M53" s="87">
        <v>0</v>
      </c>
      <c r="N53" s="89">
        <v>0</v>
      </c>
      <c r="O53" s="88">
        <v>72</v>
      </c>
      <c r="P53" s="88">
        <v>8.6999999999999993</v>
      </c>
      <c r="Q53" s="87">
        <v>355.4</v>
      </c>
      <c r="R53" s="89">
        <v>219.1</v>
      </c>
      <c r="S53" s="88">
        <v>0</v>
      </c>
      <c r="T53" s="88">
        <v>0</v>
      </c>
      <c r="U53" s="87">
        <v>20</v>
      </c>
      <c r="V53" s="89">
        <v>0</v>
      </c>
      <c r="W53" s="88">
        <v>8</v>
      </c>
      <c r="X53" s="88">
        <v>0</v>
      </c>
      <c r="Y53" s="87">
        <v>0</v>
      </c>
      <c r="Z53" s="89">
        <v>0</v>
      </c>
      <c r="AA53" s="88">
        <v>34</v>
      </c>
      <c r="AB53" s="88">
        <v>0</v>
      </c>
      <c r="AC53" s="87">
        <v>0</v>
      </c>
      <c r="AD53" s="89">
        <v>0</v>
      </c>
      <c r="AE53" s="88">
        <v>0</v>
      </c>
      <c r="AF53" s="88">
        <v>0</v>
      </c>
      <c r="AG53" s="87">
        <v>0</v>
      </c>
      <c r="AH53" s="89">
        <v>0</v>
      </c>
      <c r="AI53" s="88">
        <v>12.5</v>
      </c>
      <c r="AJ53" s="88">
        <v>17.170000000000002</v>
      </c>
      <c r="AK53" s="87">
        <v>726.13</v>
      </c>
      <c r="AL53" s="89">
        <v>90.71</v>
      </c>
      <c r="AM53" s="88">
        <v>137</v>
      </c>
      <c r="AN53" s="88">
        <v>32</v>
      </c>
      <c r="AO53" s="83">
        <v>2200.0300000000002</v>
      </c>
      <c r="AP53" s="84">
        <v>676.48</v>
      </c>
      <c r="AQ53" s="92">
        <v>6</v>
      </c>
      <c r="AR53" s="93">
        <v>0</v>
      </c>
    </row>
    <row r="54" spans="1:44" ht="24.95" customHeight="1">
      <c r="A54" s="60"/>
      <c r="B54" s="69" t="s">
        <v>36</v>
      </c>
      <c r="C54" s="70"/>
      <c r="D54" s="71"/>
      <c r="E54" s="70"/>
      <c r="F54" s="72"/>
      <c r="G54" s="71"/>
      <c r="H54" s="71"/>
      <c r="I54" s="70"/>
      <c r="J54" s="72"/>
      <c r="K54" s="71"/>
      <c r="L54" s="71"/>
      <c r="M54" s="70"/>
      <c r="N54" s="72"/>
      <c r="O54" s="71"/>
      <c r="P54" s="71"/>
      <c r="Q54" s="70"/>
      <c r="R54" s="72"/>
      <c r="S54" s="71"/>
      <c r="T54" s="71"/>
      <c r="U54" s="70"/>
      <c r="V54" s="72"/>
      <c r="W54" s="71"/>
      <c r="X54" s="71"/>
      <c r="Y54" s="70"/>
      <c r="Z54" s="72"/>
      <c r="AA54" s="71"/>
      <c r="AB54" s="71"/>
      <c r="AC54" s="70"/>
      <c r="AD54" s="72"/>
      <c r="AE54" s="71"/>
      <c r="AF54" s="71"/>
      <c r="AG54" s="70"/>
      <c r="AH54" s="72"/>
      <c r="AI54" s="71"/>
      <c r="AJ54" s="71"/>
      <c r="AK54" s="70"/>
      <c r="AL54" s="72"/>
      <c r="AM54" s="71"/>
      <c r="AN54" s="71"/>
      <c r="AO54" s="73"/>
      <c r="AP54" s="74"/>
      <c r="AQ54" s="75"/>
      <c r="AR54" s="76"/>
    </row>
    <row r="55" spans="1:44" ht="24.95" customHeight="1">
      <c r="A55" s="60"/>
      <c r="B55" s="77" t="s">
        <v>50</v>
      </c>
      <c r="C55" s="70"/>
      <c r="D55" s="71"/>
      <c r="E55" s="70"/>
      <c r="F55" s="72"/>
      <c r="G55" s="71"/>
      <c r="H55" s="71"/>
      <c r="I55" s="70"/>
      <c r="J55" s="72"/>
      <c r="K55" s="71"/>
      <c r="L55" s="71"/>
      <c r="M55" s="70"/>
      <c r="N55" s="72"/>
      <c r="O55" s="71"/>
      <c r="P55" s="71"/>
      <c r="Q55" s="70"/>
      <c r="R55" s="72"/>
      <c r="S55" s="71"/>
      <c r="T55" s="71"/>
      <c r="U55" s="70"/>
      <c r="V55" s="72"/>
      <c r="W55" s="71"/>
      <c r="X55" s="71"/>
      <c r="Y55" s="70"/>
      <c r="Z55" s="72"/>
      <c r="AA55" s="71"/>
      <c r="AB55" s="71"/>
      <c r="AC55" s="70"/>
      <c r="AD55" s="72"/>
      <c r="AE55" s="71"/>
      <c r="AF55" s="71"/>
      <c r="AG55" s="70"/>
      <c r="AH55" s="72"/>
      <c r="AI55" s="71"/>
      <c r="AJ55" s="71"/>
      <c r="AK55" s="70"/>
      <c r="AL55" s="72"/>
      <c r="AM55" s="71"/>
      <c r="AN55" s="71"/>
      <c r="AO55" s="73"/>
      <c r="AP55" s="74"/>
      <c r="AQ55" s="75"/>
      <c r="AR55" s="76"/>
    </row>
    <row r="56" spans="1:44" ht="24.95" customHeight="1">
      <c r="A56" s="60"/>
      <c r="B56" s="79" t="s">
        <v>55</v>
      </c>
      <c r="C56" s="73"/>
      <c r="D56" s="74"/>
      <c r="E56" s="70"/>
      <c r="F56" s="72"/>
      <c r="G56" s="71"/>
      <c r="H56" s="71"/>
      <c r="I56" s="70"/>
      <c r="J56" s="72"/>
      <c r="K56" s="71"/>
      <c r="L56" s="71"/>
      <c r="M56" s="70"/>
      <c r="N56" s="72"/>
      <c r="O56" s="71"/>
      <c r="P56" s="71"/>
      <c r="Q56" s="70"/>
      <c r="R56" s="72"/>
      <c r="S56" s="71"/>
      <c r="T56" s="71"/>
      <c r="U56" s="70"/>
      <c r="V56" s="72"/>
      <c r="W56" s="71"/>
      <c r="X56" s="71"/>
      <c r="Y56" s="70"/>
      <c r="Z56" s="72"/>
      <c r="AA56" s="71"/>
      <c r="AB56" s="71"/>
      <c r="AC56" s="70"/>
      <c r="AD56" s="72"/>
      <c r="AE56" s="71"/>
      <c r="AF56" s="71"/>
      <c r="AG56" s="70"/>
      <c r="AH56" s="72"/>
      <c r="AI56" s="71"/>
      <c r="AJ56" s="71"/>
      <c r="AK56" s="70"/>
      <c r="AL56" s="72"/>
      <c r="AM56" s="71"/>
      <c r="AN56" s="71"/>
      <c r="AO56" s="73"/>
      <c r="AP56" s="74"/>
      <c r="AQ56" s="75"/>
      <c r="AR56" s="76"/>
    </row>
    <row r="57" spans="1:44" ht="24.95" customHeight="1">
      <c r="A57" s="78">
        <v>7</v>
      </c>
      <c r="B57" s="94" t="s">
        <v>46</v>
      </c>
      <c r="C57" s="80">
        <v>517</v>
      </c>
      <c r="D57" s="81">
        <v>0</v>
      </c>
      <c r="E57" s="80">
        <v>0</v>
      </c>
      <c r="F57" s="82">
        <v>0</v>
      </c>
      <c r="G57" s="81">
        <v>458</v>
      </c>
      <c r="H57" s="81">
        <v>0</v>
      </c>
      <c r="I57" s="80">
        <v>0</v>
      </c>
      <c r="J57" s="82">
        <v>0</v>
      </c>
      <c r="K57" s="81">
        <v>660</v>
      </c>
      <c r="L57" s="81">
        <v>0</v>
      </c>
      <c r="M57" s="80">
        <v>0</v>
      </c>
      <c r="N57" s="82">
        <v>0</v>
      </c>
      <c r="O57" s="81">
        <v>0</v>
      </c>
      <c r="P57" s="81">
        <v>0</v>
      </c>
      <c r="Q57" s="80">
        <v>753</v>
      </c>
      <c r="R57" s="82">
        <v>0</v>
      </c>
      <c r="S57" s="81">
        <v>0</v>
      </c>
      <c r="T57" s="81">
        <v>0</v>
      </c>
      <c r="U57" s="80">
        <v>0</v>
      </c>
      <c r="V57" s="82">
        <v>0</v>
      </c>
      <c r="W57" s="81">
        <v>0</v>
      </c>
      <c r="X57" s="81">
        <v>0</v>
      </c>
      <c r="Y57" s="80">
        <v>0</v>
      </c>
      <c r="Z57" s="82">
        <v>0</v>
      </c>
      <c r="AA57" s="81">
        <v>0</v>
      </c>
      <c r="AB57" s="81">
        <v>0</v>
      </c>
      <c r="AC57" s="80">
        <v>0</v>
      </c>
      <c r="AD57" s="82">
        <v>0</v>
      </c>
      <c r="AE57" s="81">
        <v>0</v>
      </c>
      <c r="AF57" s="81">
        <v>0</v>
      </c>
      <c r="AG57" s="80">
        <v>0</v>
      </c>
      <c r="AH57" s="82">
        <v>0</v>
      </c>
      <c r="AI57" s="81">
        <v>0</v>
      </c>
      <c r="AJ57" s="81">
        <v>0</v>
      </c>
      <c r="AK57" s="80">
        <v>0</v>
      </c>
      <c r="AL57" s="82">
        <v>0</v>
      </c>
      <c r="AM57" s="81">
        <v>0</v>
      </c>
      <c r="AN57" s="81">
        <v>0</v>
      </c>
      <c r="AO57" s="83">
        <v>2388</v>
      </c>
      <c r="AP57" s="84">
        <v>0</v>
      </c>
      <c r="AQ57" s="85">
        <v>0</v>
      </c>
      <c r="AR57" s="86">
        <v>0</v>
      </c>
    </row>
    <row r="58" spans="1:44" ht="24.95" customHeight="1">
      <c r="A58" s="78">
        <v>8</v>
      </c>
      <c r="B58" s="94" t="s">
        <v>47</v>
      </c>
      <c r="C58" s="80">
        <v>67</v>
      </c>
      <c r="D58" s="81">
        <v>0</v>
      </c>
      <c r="E58" s="80">
        <v>0</v>
      </c>
      <c r="F58" s="82">
        <v>0</v>
      </c>
      <c r="G58" s="81">
        <v>258</v>
      </c>
      <c r="H58" s="81">
        <v>0</v>
      </c>
      <c r="I58" s="80">
        <v>0</v>
      </c>
      <c r="J58" s="82">
        <v>0</v>
      </c>
      <c r="K58" s="81">
        <v>0</v>
      </c>
      <c r="L58" s="81">
        <v>0</v>
      </c>
      <c r="M58" s="80">
        <v>0</v>
      </c>
      <c r="N58" s="82">
        <v>0</v>
      </c>
      <c r="O58" s="81">
        <v>0</v>
      </c>
      <c r="P58" s="81">
        <v>0</v>
      </c>
      <c r="Q58" s="80">
        <v>330</v>
      </c>
      <c r="R58" s="82">
        <v>0</v>
      </c>
      <c r="S58" s="81">
        <v>0</v>
      </c>
      <c r="T58" s="81">
        <v>0</v>
      </c>
      <c r="U58" s="80">
        <v>0</v>
      </c>
      <c r="V58" s="82">
        <v>0</v>
      </c>
      <c r="W58" s="81">
        <v>0</v>
      </c>
      <c r="X58" s="81">
        <v>0</v>
      </c>
      <c r="Y58" s="80">
        <v>0</v>
      </c>
      <c r="Z58" s="82">
        <v>0</v>
      </c>
      <c r="AA58" s="81">
        <v>0</v>
      </c>
      <c r="AB58" s="81">
        <v>0</v>
      </c>
      <c r="AC58" s="80">
        <v>0</v>
      </c>
      <c r="AD58" s="82">
        <v>0</v>
      </c>
      <c r="AE58" s="81">
        <v>0</v>
      </c>
      <c r="AF58" s="81">
        <v>0</v>
      </c>
      <c r="AG58" s="80">
        <v>0</v>
      </c>
      <c r="AH58" s="82">
        <v>0</v>
      </c>
      <c r="AI58" s="81">
        <v>0</v>
      </c>
      <c r="AJ58" s="81">
        <v>0</v>
      </c>
      <c r="AK58" s="80">
        <v>0</v>
      </c>
      <c r="AL58" s="82">
        <v>0</v>
      </c>
      <c r="AM58" s="81">
        <v>0</v>
      </c>
      <c r="AN58" s="81">
        <v>0</v>
      </c>
      <c r="AO58" s="83">
        <v>655</v>
      </c>
      <c r="AP58" s="84">
        <v>0</v>
      </c>
      <c r="AQ58" s="85">
        <v>0</v>
      </c>
      <c r="AR58" s="86">
        <v>0</v>
      </c>
    </row>
    <row r="59" spans="1:44" ht="24.95" customHeight="1">
      <c r="A59" s="78">
        <v>9</v>
      </c>
      <c r="B59" s="94" t="s">
        <v>27</v>
      </c>
      <c r="C59" s="80">
        <v>230</v>
      </c>
      <c r="D59" s="81">
        <v>0</v>
      </c>
      <c r="E59" s="80">
        <v>0</v>
      </c>
      <c r="F59" s="82">
        <v>0</v>
      </c>
      <c r="G59" s="81">
        <v>224</v>
      </c>
      <c r="H59" s="81">
        <v>0</v>
      </c>
      <c r="I59" s="80">
        <v>0</v>
      </c>
      <c r="J59" s="82">
        <v>0</v>
      </c>
      <c r="K59" s="81">
        <v>218</v>
      </c>
      <c r="L59" s="81">
        <v>0</v>
      </c>
      <c r="M59" s="80">
        <v>0</v>
      </c>
      <c r="N59" s="82">
        <v>0</v>
      </c>
      <c r="O59" s="81">
        <v>0</v>
      </c>
      <c r="P59" s="81">
        <v>0</v>
      </c>
      <c r="Q59" s="80">
        <v>323</v>
      </c>
      <c r="R59" s="82">
        <v>0</v>
      </c>
      <c r="S59" s="81">
        <v>0</v>
      </c>
      <c r="T59" s="81">
        <v>0</v>
      </c>
      <c r="U59" s="80">
        <v>0</v>
      </c>
      <c r="V59" s="82">
        <v>0</v>
      </c>
      <c r="W59" s="81">
        <v>0</v>
      </c>
      <c r="X59" s="81">
        <v>0</v>
      </c>
      <c r="Y59" s="80">
        <v>0</v>
      </c>
      <c r="Z59" s="82">
        <v>0</v>
      </c>
      <c r="AA59" s="81">
        <v>0</v>
      </c>
      <c r="AB59" s="81">
        <v>0</v>
      </c>
      <c r="AC59" s="80">
        <v>0</v>
      </c>
      <c r="AD59" s="82">
        <v>0</v>
      </c>
      <c r="AE59" s="81">
        <v>0</v>
      </c>
      <c r="AF59" s="81">
        <v>0</v>
      </c>
      <c r="AG59" s="80">
        <v>249.5</v>
      </c>
      <c r="AH59" s="82">
        <v>0</v>
      </c>
      <c r="AI59" s="81">
        <v>0</v>
      </c>
      <c r="AJ59" s="81">
        <v>0</v>
      </c>
      <c r="AK59" s="80">
        <v>0</v>
      </c>
      <c r="AL59" s="82">
        <v>0</v>
      </c>
      <c r="AM59" s="81">
        <v>0</v>
      </c>
      <c r="AN59" s="81">
        <v>0</v>
      </c>
      <c r="AO59" s="83">
        <v>1244.5</v>
      </c>
      <c r="AP59" s="84">
        <v>0</v>
      </c>
      <c r="AQ59" s="85">
        <v>0</v>
      </c>
      <c r="AR59" s="86">
        <v>0</v>
      </c>
    </row>
    <row r="60" spans="1:44" ht="24.95" customHeight="1">
      <c r="A60" s="78">
        <v>10</v>
      </c>
      <c r="B60" s="94" t="s">
        <v>28</v>
      </c>
      <c r="C60" s="80">
        <v>0</v>
      </c>
      <c r="D60" s="81">
        <v>0</v>
      </c>
      <c r="E60" s="80">
        <v>0</v>
      </c>
      <c r="F60" s="82">
        <v>0</v>
      </c>
      <c r="G60" s="81">
        <v>40</v>
      </c>
      <c r="H60" s="81">
        <v>0</v>
      </c>
      <c r="I60" s="80">
        <v>0</v>
      </c>
      <c r="J60" s="82">
        <v>0</v>
      </c>
      <c r="K60" s="81">
        <v>0</v>
      </c>
      <c r="L60" s="81">
        <v>0</v>
      </c>
      <c r="M60" s="80">
        <v>0</v>
      </c>
      <c r="N60" s="82">
        <v>0</v>
      </c>
      <c r="O60" s="81">
        <v>0</v>
      </c>
      <c r="P60" s="81">
        <v>0</v>
      </c>
      <c r="Q60" s="80">
        <v>65</v>
      </c>
      <c r="R60" s="82">
        <v>0</v>
      </c>
      <c r="S60" s="81">
        <v>0</v>
      </c>
      <c r="T60" s="81">
        <v>0</v>
      </c>
      <c r="U60" s="80">
        <v>0</v>
      </c>
      <c r="V60" s="82">
        <v>0</v>
      </c>
      <c r="W60" s="81">
        <v>0</v>
      </c>
      <c r="X60" s="81">
        <v>0</v>
      </c>
      <c r="Y60" s="80">
        <v>0</v>
      </c>
      <c r="Z60" s="82">
        <v>0</v>
      </c>
      <c r="AA60" s="81">
        <v>0</v>
      </c>
      <c r="AB60" s="81">
        <v>0</v>
      </c>
      <c r="AC60" s="80">
        <v>0</v>
      </c>
      <c r="AD60" s="82">
        <v>0</v>
      </c>
      <c r="AE60" s="81">
        <v>0</v>
      </c>
      <c r="AF60" s="81">
        <v>0</v>
      </c>
      <c r="AG60" s="80">
        <v>0</v>
      </c>
      <c r="AH60" s="82">
        <v>0</v>
      </c>
      <c r="AI60" s="81">
        <v>0</v>
      </c>
      <c r="AJ60" s="81">
        <v>0</v>
      </c>
      <c r="AK60" s="80">
        <v>0</v>
      </c>
      <c r="AL60" s="82">
        <v>0</v>
      </c>
      <c r="AM60" s="81">
        <v>0</v>
      </c>
      <c r="AN60" s="81">
        <v>0</v>
      </c>
      <c r="AO60" s="83">
        <v>105</v>
      </c>
      <c r="AP60" s="84">
        <v>0</v>
      </c>
      <c r="AQ60" s="85">
        <v>0</v>
      </c>
      <c r="AR60" s="86">
        <v>0</v>
      </c>
    </row>
    <row r="61" spans="1:44" ht="24.95" customHeight="1">
      <c r="A61" s="60"/>
      <c r="B61" s="79" t="s">
        <v>29</v>
      </c>
      <c r="C61" s="70"/>
      <c r="D61" s="71"/>
      <c r="E61" s="70"/>
      <c r="F61" s="72"/>
      <c r="G61" s="71"/>
      <c r="H61" s="71"/>
      <c r="I61" s="70"/>
      <c r="J61" s="72"/>
      <c r="K61" s="71"/>
      <c r="L61" s="71"/>
      <c r="M61" s="70"/>
      <c r="N61" s="72"/>
      <c r="O61" s="71"/>
      <c r="P61" s="71"/>
      <c r="Q61" s="70"/>
      <c r="R61" s="72"/>
      <c r="S61" s="71"/>
      <c r="T61" s="71"/>
      <c r="U61" s="70"/>
      <c r="V61" s="72"/>
      <c r="W61" s="71"/>
      <c r="X61" s="71"/>
      <c r="Y61" s="70"/>
      <c r="Z61" s="72"/>
      <c r="AA61" s="71"/>
      <c r="AB61" s="71"/>
      <c r="AC61" s="70"/>
      <c r="AD61" s="72"/>
      <c r="AE61" s="71"/>
      <c r="AF61" s="71"/>
      <c r="AG61" s="70"/>
      <c r="AH61" s="72"/>
      <c r="AI61" s="71"/>
      <c r="AJ61" s="71"/>
      <c r="AK61" s="70"/>
      <c r="AL61" s="72"/>
      <c r="AM61" s="71"/>
      <c r="AN61" s="71"/>
      <c r="AO61" s="73"/>
      <c r="AP61" s="74"/>
      <c r="AQ61" s="75"/>
      <c r="AR61" s="76"/>
    </row>
    <row r="62" spans="1:44" ht="24.95" customHeight="1">
      <c r="A62" s="78">
        <v>11</v>
      </c>
      <c r="B62" s="94" t="s">
        <v>56</v>
      </c>
      <c r="C62" s="80">
        <v>444.7</v>
      </c>
      <c r="D62" s="81">
        <v>2.2999999999999998</v>
      </c>
      <c r="E62" s="80">
        <v>0</v>
      </c>
      <c r="F62" s="82">
        <v>0</v>
      </c>
      <c r="G62" s="81">
        <v>247</v>
      </c>
      <c r="H62" s="81">
        <v>12.7</v>
      </c>
      <c r="I62" s="80">
        <v>0</v>
      </c>
      <c r="J62" s="82">
        <v>0</v>
      </c>
      <c r="K62" s="81">
        <v>455</v>
      </c>
      <c r="L62" s="81">
        <v>0.5</v>
      </c>
      <c r="M62" s="80">
        <v>0</v>
      </c>
      <c r="N62" s="82">
        <v>0</v>
      </c>
      <c r="O62" s="81">
        <v>0</v>
      </c>
      <c r="P62" s="81">
        <v>0</v>
      </c>
      <c r="Q62" s="80">
        <v>584</v>
      </c>
      <c r="R62" s="82">
        <v>6.4</v>
      </c>
      <c r="S62" s="81">
        <v>0</v>
      </c>
      <c r="T62" s="81">
        <v>0</v>
      </c>
      <c r="U62" s="80">
        <v>0</v>
      </c>
      <c r="V62" s="82">
        <v>0</v>
      </c>
      <c r="W62" s="81">
        <v>0</v>
      </c>
      <c r="X62" s="81">
        <v>0</v>
      </c>
      <c r="Y62" s="80">
        <v>0</v>
      </c>
      <c r="Z62" s="82">
        <v>0</v>
      </c>
      <c r="AA62" s="81">
        <v>0</v>
      </c>
      <c r="AB62" s="81">
        <v>0</v>
      </c>
      <c r="AC62" s="80">
        <v>0</v>
      </c>
      <c r="AD62" s="82">
        <v>0</v>
      </c>
      <c r="AE62" s="81">
        <v>0</v>
      </c>
      <c r="AF62" s="81">
        <v>0</v>
      </c>
      <c r="AG62" s="80">
        <v>0</v>
      </c>
      <c r="AH62" s="82">
        <v>0</v>
      </c>
      <c r="AI62" s="81">
        <v>157</v>
      </c>
      <c r="AJ62" s="81">
        <v>1</v>
      </c>
      <c r="AK62" s="80">
        <v>534</v>
      </c>
      <c r="AL62" s="82">
        <v>1</v>
      </c>
      <c r="AM62" s="81">
        <v>271</v>
      </c>
      <c r="AN62" s="81">
        <v>2.1666666666666665</v>
      </c>
      <c r="AO62" s="83">
        <v>2692.7</v>
      </c>
      <c r="AP62" s="84">
        <v>26.066666666666666</v>
      </c>
      <c r="AQ62" s="85">
        <v>0</v>
      </c>
      <c r="AR62" s="86">
        <v>0</v>
      </c>
    </row>
    <row r="63" spans="1:44" ht="24.95" customHeight="1">
      <c r="A63" s="78">
        <v>12</v>
      </c>
      <c r="B63" s="94" t="s">
        <v>57</v>
      </c>
      <c r="C63" s="80">
        <v>59</v>
      </c>
      <c r="D63" s="81">
        <v>0</v>
      </c>
      <c r="E63" s="80">
        <v>0</v>
      </c>
      <c r="F63" s="82">
        <v>0</v>
      </c>
      <c r="G63" s="81">
        <v>0</v>
      </c>
      <c r="H63" s="81">
        <v>0</v>
      </c>
      <c r="I63" s="80">
        <v>0</v>
      </c>
      <c r="J63" s="82">
        <v>0</v>
      </c>
      <c r="K63" s="81">
        <v>0</v>
      </c>
      <c r="L63" s="81">
        <v>0</v>
      </c>
      <c r="M63" s="80">
        <v>0</v>
      </c>
      <c r="N63" s="82">
        <v>0</v>
      </c>
      <c r="O63" s="81">
        <v>0</v>
      </c>
      <c r="P63" s="81">
        <v>0</v>
      </c>
      <c r="Q63" s="80">
        <v>0</v>
      </c>
      <c r="R63" s="82">
        <v>0</v>
      </c>
      <c r="S63" s="81">
        <v>0</v>
      </c>
      <c r="T63" s="81">
        <v>0</v>
      </c>
      <c r="U63" s="80">
        <v>0</v>
      </c>
      <c r="V63" s="82">
        <v>0</v>
      </c>
      <c r="W63" s="81">
        <v>0</v>
      </c>
      <c r="X63" s="81">
        <v>0</v>
      </c>
      <c r="Y63" s="80">
        <v>0</v>
      </c>
      <c r="Z63" s="82">
        <v>0</v>
      </c>
      <c r="AA63" s="81">
        <v>0</v>
      </c>
      <c r="AB63" s="81">
        <v>0</v>
      </c>
      <c r="AC63" s="80">
        <v>85</v>
      </c>
      <c r="AD63" s="82">
        <v>0</v>
      </c>
      <c r="AE63" s="81">
        <v>0</v>
      </c>
      <c r="AF63" s="81">
        <v>0</v>
      </c>
      <c r="AG63" s="80">
        <v>0</v>
      </c>
      <c r="AH63" s="82">
        <v>0</v>
      </c>
      <c r="AI63" s="81">
        <v>0</v>
      </c>
      <c r="AJ63" s="81">
        <v>0</v>
      </c>
      <c r="AK63" s="80">
        <v>0</v>
      </c>
      <c r="AL63" s="82">
        <v>0</v>
      </c>
      <c r="AM63" s="81">
        <v>0</v>
      </c>
      <c r="AN63" s="81">
        <v>0</v>
      </c>
      <c r="AO63" s="83">
        <v>144</v>
      </c>
      <c r="AP63" s="84">
        <v>0</v>
      </c>
      <c r="AQ63" s="85">
        <v>0</v>
      </c>
      <c r="AR63" s="86">
        <v>0</v>
      </c>
    </row>
    <row r="64" spans="1:44" ht="24.95" customHeight="1">
      <c r="A64" s="78">
        <v>13</v>
      </c>
      <c r="B64" s="94" t="s">
        <v>58</v>
      </c>
      <c r="C64" s="80">
        <v>0</v>
      </c>
      <c r="D64" s="81">
        <v>0</v>
      </c>
      <c r="E64" s="80">
        <v>0</v>
      </c>
      <c r="F64" s="82">
        <v>0</v>
      </c>
      <c r="G64" s="81">
        <v>0</v>
      </c>
      <c r="H64" s="81">
        <v>0</v>
      </c>
      <c r="I64" s="80">
        <v>0</v>
      </c>
      <c r="J64" s="82">
        <v>0</v>
      </c>
      <c r="K64" s="81">
        <v>370</v>
      </c>
      <c r="L64" s="81">
        <v>2</v>
      </c>
      <c r="M64" s="80">
        <v>0</v>
      </c>
      <c r="N64" s="82">
        <v>0</v>
      </c>
      <c r="O64" s="81">
        <v>0</v>
      </c>
      <c r="P64" s="81">
        <v>0</v>
      </c>
      <c r="Q64" s="80">
        <v>0</v>
      </c>
      <c r="R64" s="82">
        <v>0</v>
      </c>
      <c r="S64" s="81">
        <v>0</v>
      </c>
      <c r="T64" s="81">
        <v>0</v>
      </c>
      <c r="U64" s="80">
        <v>0</v>
      </c>
      <c r="V64" s="82">
        <v>0</v>
      </c>
      <c r="W64" s="81">
        <v>0</v>
      </c>
      <c r="X64" s="81">
        <v>0</v>
      </c>
      <c r="Y64" s="80">
        <v>0</v>
      </c>
      <c r="Z64" s="82">
        <v>0</v>
      </c>
      <c r="AA64" s="81">
        <v>0</v>
      </c>
      <c r="AB64" s="81">
        <v>0</v>
      </c>
      <c r="AC64" s="80">
        <v>0</v>
      </c>
      <c r="AD64" s="82">
        <v>0</v>
      </c>
      <c r="AE64" s="81">
        <v>0</v>
      </c>
      <c r="AF64" s="81">
        <v>0</v>
      </c>
      <c r="AG64" s="80">
        <v>0</v>
      </c>
      <c r="AH64" s="82">
        <v>0</v>
      </c>
      <c r="AI64" s="81">
        <v>0</v>
      </c>
      <c r="AJ64" s="81">
        <v>0</v>
      </c>
      <c r="AK64" s="80">
        <v>0</v>
      </c>
      <c r="AL64" s="82">
        <v>0</v>
      </c>
      <c r="AM64" s="81">
        <v>0</v>
      </c>
      <c r="AN64" s="81">
        <v>0</v>
      </c>
      <c r="AO64" s="83">
        <v>370</v>
      </c>
      <c r="AP64" s="84">
        <v>2</v>
      </c>
      <c r="AQ64" s="85">
        <v>0</v>
      </c>
      <c r="AR64" s="86">
        <v>0</v>
      </c>
    </row>
    <row r="65" spans="1:44" ht="24.95" customHeight="1">
      <c r="A65" s="78">
        <v>14</v>
      </c>
      <c r="B65" s="94" t="s">
        <v>59</v>
      </c>
      <c r="C65" s="80">
        <v>0</v>
      </c>
      <c r="D65" s="81">
        <v>0</v>
      </c>
      <c r="E65" s="80">
        <v>0</v>
      </c>
      <c r="F65" s="82">
        <v>0</v>
      </c>
      <c r="G65" s="81">
        <v>0</v>
      </c>
      <c r="H65" s="81">
        <v>0</v>
      </c>
      <c r="I65" s="80">
        <v>0</v>
      </c>
      <c r="J65" s="82">
        <v>0</v>
      </c>
      <c r="K65" s="81">
        <v>0</v>
      </c>
      <c r="L65" s="81">
        <v>0</v>
      </c>
      <c r="M65" s="80">
        <v>0</v>
      </c>
      <c r="N65" s="82">
        <v>0</v>
      </c>
      <c r="O65" s="81">
        <v>0</v>
      </c>
      <c r="P65" s="81">
        <v>0</v>
      </c>
      <c r="Q65" s="80">
        <v>107</v>
      </c>
      <c r="R65" s="82">
        <v>1.6</v>
      </c>
      <c r="S65" s="81">
        <v>0</v>
      </c>
      <c r="T65" s="81">
        <v>0</v>
      </c>
      <c r="U65" s="80">
        <v>0</v>
      </c>
      <c r="V65" s="82">
        <v>0</v>
      </c>
      <c r="W65" s="81">
        <v>0</v>
      </c>
      <c r="X65" s="81">
        <v>0</v>
      </c>
      <c r="Y65" s="80">
        <v>0</v>
      </c>
      <c r="Z65" s="82">
        <v>0</v>
      </c>
      <c r="AA65" s="81">
        <v>0</v>
      </c>
      <c r="AB65" s="81">
        <v>0</v>
      </c>
      <c r="AC65" s="80">
        <v>0</v>
      </c>
      <c r="AD65" s="82">
        <v>0</v>
      </c>
      <c r="AE65" s="81">
        <v>0</v>
      </c>
      <c r="AF65" s="81">
        <v>0</v>
      </c>
      <c r="AG65" s="80">
        <v>0</v>
      </c>
      <c r="AH65" s="82">
        <v>0</v>
      </c>
      <c r="AI65" s="81">
        <v>0</v>
      </c>
      <c r="AJ65" s="81">
        <v>0</v>
      </c>
      <c r="AK65" s="80">
        <v>0</v>
      </c>
      <c r="AL65" s="82">
        <v>0</v>
      </c>
      <c r="AM65" s="81">
        <v>0</v>
      </c>
      <c r="AN65" s="81">
        <v>0</v>
      </c>
      <c r="AO65" s="83">
        <v>107</v>
      </c>
      <c r="AP65" s="84">
        <v>1.6</v>
      </c>
      <c r="AQ65" s="85">
        <v>0</v>
      </c>
      <c r="AR65" s="86">
        <v>0</v>
      </c>
    </row>
    <row r="66" spans="1:44" ht="24.95" customHeight="1">
      <c r="A66" s="523">
        <v>15</v>
      </c>
      <c r="B66" s="79" t="s">
        <v>51</v>
      </c>
      <c r="C66" s="80">
        <v>0</v>
      </c>
      <c r="D66" s="81">
        <v>0</v>
      </c>
      <c r="E66" s="80">
        <v>0</v>
      </c>
      <c r="F66" s="82">
        <v>0</v>
      </c>
      <c r="G66" s="81">
        <v>1082.5</v>
      </c>
      <c r="H66" s="81">
        <v>0</v>
      </c>
      <c r="I66" s="80">
        <v>1506</v>
      </c>
      <c r="J66" s="82">
        <v>3</v>
      </c>
      <c r="K66" s="81">
        <v>0</v>
      </c>
      <c r="L66" s="81">
        <v>0</v>
      </c>
      <c r="M66" s="80">
        <v>1259</v>
      </c>
      <c r="N66" s="82">
        <v>52</v>
      </c>
      <c r="O66" s="81">
        <v>0</v>
      </c>
      <c r="P66" s="81">
        <v>0</v>
      </c>
      <c r="Q66" s="80">
        <v>0</v>
      </c>
      <c r="R66" s="82">
        <v>0</v>
      </c>
      <c r="S66" s="81">
        <v>0</v>
      </c>
      <c r="T66" s="81">
        <v>0</v>
      </c>
      <c r="U66" s="80">
        <v>0</v>
      </c>
      <c r="V66" s="82">
        <v>0</v>
      </c>
      <c r="W66" s="81">
        <v>0</v>
      </c>
      <c r="X66" s="81">
        <v>0</v>
      </c>
      <c r="Y66" s="80">
        <v>0</v>
      </c>
      <c r="Z66" s="82">
        <v>0</v>
      </c>
      <c r="AA66" s="81">
        <v>724</v>
      </c>
      <c r="AB66" s="81">
        <v>0</v>
      </c>
      <c r="AC66" s="80">
        <v>0</v>
      </c>
      <c r="AD66" s="82">
        <v>0</v>
      </c>
      <c r="AE66" s="81">
        <v>0</v>
      </c>
      <c r="AF66" s="81">
        <v>0</v>
      </c>
      <c r="AG66" s="80">
        <v>0</v>
      </c>
      <c r="AH66" s="82">
        <v>0</v>
      </c>
      <c r="AI66" s="81">
        <v>861.5</v>
      </c>
      <c r="AJ66" s="81">
        <v>26.78</v>
      </c>
      <c r="AK66" s="80">
        <v>0</v>
      </c>
      <c r="AL66" s="82">
        <v>0</v>
      </c>
      <c r="AM66" s="81">
        <v>1814</v>
      </c>
      <c r="AN66" s="81">
        <v>103.58333333333334</v>
      </c>
      <c r="AO66" s="83">
        <v>7247</v>
      </c>
      <c r="AP66" s="84">
        <v>185.36333333333334</v>
      </c>
      <c r="AQ66" s="85">
        <v>0</v>
      </c>
      <c r="AR66" s="86">
        <v>0</v>
      </c>
    </row>
    <row r="67" spans="1:44" ht="24.95" customHeight="1">
      <c r="A67" s="60"/>
      <c r="B67" s="77" t="s">
        <v>52</v>
      </c>
      <c r="C67" s="70"/>
      <c r="D67" s="71"/>
      <c r="E67" s="70"/>
      <c r="F67" s="72"/>
      <c r="G67" s="71"/>
      <c r="H67" s="71"/>
      <c r="I67" s="70"/>
      <c r="J67" s="72"/>
      <c r="K67" s="71"/>
      <c r="L67" s="71"/>
      <c r="M67" s="70"/>
      <c r="N67" s="72"/>
      <c r="O67" s="71"/>
      <c r="P67" s="71"/>
      <c r="Q67" s="70"/>
      <c r="R67" s="72"/>
      <c r="S67" s="71"/>
      <c r="T67" s="71"/>
      <c r="U67" s="70"/>
      <c r="V67" s="72"/>
      <c r="W67" s="71"/>
      <c r="X67" s="71"/>
      <c r="Y67" s="70"/>
      <c r="Z67" s="72"/>
      <c r="AA67" s="71"/>
      <c r="AB67" s="71"/>
      <c r="AC67" s="70"/>
      <c r="AD67" s="72"/>
      <c r="AE67" s="71"/>
      <c r="AF67" s="71"/>
      <c r="AG67" s="70"/>
      <c r="AH67" s="72"/>
      <c r="AI67" s="71"/>
      <c r="AJ67" s="71"/>
      <c r="AK67" s="70"/>
      <c r="AL67" s="72"/>
      <c r="AM67" s="71"/>
      <c r="AN67" s="71"/>
      <c r="AO67" s="73"/>
      <c r="AP67" s="74"/>
      <c r="AQ67" s="75"/>
      <c r="AR67" s="76"/>
    </row>
    <row r="68" spans="1:44" ht="24.95" customHeight="1">
      <c r="A68" s="78">
        <v>16</v>
      </c>
      <c r="B68" s="79" t="s">
        <v>60</v>
      </c>
      <c r="C68" s="80">
        <v>2777.8</v>
      </c>
      <c r="D68" s="81">
        <v>143.87</v>
      </c>
      <c r="E68" s="80">
        <v>2044.5</v>
      </c>
      <c r="F68" s="82">
        <v>57.5</v>
      </c>
      <c r="G68" s="81">
        <v>2000.5</v>
      </c>
      <c r="H68" s="81">
        <v>8.6999999999999993</v>
      </c>
      <c r="I68" s="80">
        <v>2724.6</v>
      </c>
      <c r="J68" s="82">
        <v>134.9</v>
      </c>
      <c r="K68" s="81">
        <v>4153.8</v>
      </c>
      <c r="L68" s="81">
        <v>67.2</v>
      </c>
      <c r="M68" s="80">
        <v>2454.8000000000002</v>
      </c>
      <c r="N68" s="82">
        <v>235.36</v>
      </c>
      <c r="O68" s="81">
        <v>136</v>
      </c>
      <c r="P68" s="81">
        <v>0</v>
      </c>
      <c r="Q68" s="80">
        <v>5222.1000000000004</v>
      </c>
      <c r="R68" s="82">
        <v>30.2</v>
      </c>
      <c r="S68" s="81">
        <v>3402.49</v>
      </c>
      <c r="T68" s="81">
        <v>25.93</v>
      </c>
      <c r="U68" s="80">
        <v>1443.4099999999999</v>
      </c>
      <c r="V68" s="82">
        <v>252.53</v>
      </c>
      <c r="W68" s="81">
        <v>0</v>
      </c>
      <c r="X68" s="81">
        <v>2374</v>
      </c>
      <c r="Y68" s="80">
        <v>368</v>
      </c>
      <c r="Z68" s="82">
        <v>5.92</v>
      </c>
      <c r="AA68" s="81">
        <v>1444.05</v>
      </c>
      <c r="AB68" s="81">
        <v>107.13999999999999</v>
      </c>
      <c r="AC68" s="80">
        <v>0</v>
      </c>
      <c r="AD68" s="82">
        <v>0</v>
      </c>
      <c r="AE68" s="81">
        <v>1005</v>
      </c>
      <c r="AF68" s="81">
        <v>53</v>
      </c>
      <c r="AG68" s="80">
        <v>1387.3</v>
      </c>
      <c r="AH68" s="82">
        <v>3.4</v>
      </c>
      <c r="AI68" s="81">
        <v>1762.8999999999999</v>
      </c>
      <c r="AJ68" s="81">
        <v>15.07</v>
      </c>
      <c r="AK68" s="80">
        <v>4797.3</v>
      </c>
      <c r="AL68" s="82">
        <v>110.92</v>
      </c>
      <c r="AM68" s="81">
        <v>3008.5</v>
      </c>
      <c r="AN68" s="81">
        <v>306.08333333333292</v>
      </c>
      <c r="AO68" s="83">
        <v>40133.049999999996</v>
      </c>
      <c r="AP68" s="84">
        <v>3931.7233333333334</v>
      </c>
      <c r="AQ68" s="85">
        <v>0</v>
      </c>
      <c r="AR68" s="86">
        <v>1509.9</v>
      </c>
    </row>
    <row r="69" spans="1:44" ht="24.95" customHeight="1">
      <c r="A69" s="78">
        <v>17</v>
      </c>
      <c r="B69" s="79" t="s">
        <v>61</v>
      </c>
      <c r="C69" s="80">
        <v>4175.8</v>
      </c>
      <c r="D69" s="81">
        <v>284.89999999999998</v>
      </c>
      <c r="E69" s="80">
        <v>1728.5</v>
      </c>
      <c r="F69" s="82">
        <v>65.75</v>
      </c>
      <c r="G69" s="81">
        <v>3413.2999999999997</v>
      </c>
      <c r="H69" s="81">
        <v>371.5</v>
      </c>
      <c r="I69" s="80">
        <v>3593</v>
      </c>
      <c r="J69" s="82">
        <v>446.79999999999995</v>
      </c>
      <c r="K69" s="81">
        <v>6005.1</v>
      </c>
      <c r="L69" s="81">
        <v>260.3</v>
      </c>
      <c r="M69" s="80">
        <v>6289.7</v>
      </c>
      <c r="N69" s="82">
        <v>384.82</v>
      </c>
      <c r="O69" s="81">
        <v>974.5</v>
      </c>
      <c r="P69" s="81">
        <v>7.5</v>
      </c>
      <c r="Q69" s="80">
        <v>6811.63</v>
      </c>
      <c r="R69" s="82">
        <v>107.7</v>
      </c>
      <c r="S69" s="81">
        <v>1304.81</v>
      </c>
      <c r="T69" s="81">
        <v>7.89</v>
      </c>
      <c r="U69" s="80">
        <v>3034.59</v>
      </c>
      <c r="V69" s="82">
        <v>474.92</v>
      </c>
      <c r="W69" s="81">
        <v>0</v>
      </c>
      <c r="X69" s="81">
        <v>3654.7</v>
      </c>
      <c r="Y69" s="80">
        <v>2266</v>
      </c>
      <c r="Z69" s="82">
        <v>64.039999999999992</v>
      </c>
      <c r="AA69" s="81">
        <v>4772.45</v>
      </c>
      <c r="AB69" s="81">
        <v>380.59000000000003</v>
      </c>
      <c r="AC69" s="80">
        <v>514</v>
      </c>
      <c r="AD69" s="82">
        <v>0</v>
      </c>
      <c r="AE69" s="81">
        <v>318</v>
      </c>
      <c r="AF69" s="81">
        <v>37</v>
      </c>
      <c r="AG69" s="80">
        <v>1685.6999999999998</v>
      </c>
      <c r="AH69" s="82">
        <v>51.4</v>
      </c>
      <c r="AI69" s="81">
        <v>3052.3300000000004</v>
      </c>
      <c r="AJ69" s="81">
        <v>59.36</v>
      </c>
      <c r="AK69" s="80">
        <v>5122.5</v>
      </c>
      <c r="AL69" s="82">
        <v>233.3</v>
      </c>
      <c r="AM69" s="81">
        <v>5068</v>
      </c>
      <c r="AN69" s="81">
        <v>762.08333333333417</v>
      </c>
      <c r="AO69" s="83">
        <v>60129.909999999989</v>
      </c>
      <c r="AP69" s="84">
        <v>7654.5533333333333</v>
      </c>
      <c r="AQ69" s="85">
        <v>0</v>
      </c>
      <c r="AR69" s="86">
        <v>2422.5</v>
      </c>
    </row>
    <row r="70" spans="1:44" ht="24.95" customHeight="1">
      <c r="A70" s="35"/>
      <c r="B70" s="77" t="s">
        <v>3</v>
      </c>
      <c r="C70" s="87">
        <v>8271.2999999999993</v>
      </c>
      <c r="D70" s="88">
        <v>431.07</v>
      </c>
      <c r="E70" s="87">
        <v>3773</v>
      </c>
      <c r="F70" s="89">
        <v>123.25</v>
      </c>
      <c r="G70" s="88">
        <v>7723.2999999999993</v>
      </c>
      <c r="H70" s="88">
        <v>392.9</v>
      </c>
      <c r="I70" s="87">
        <v>7823.6</v>
      </c>
      <c r="J70" s="89">
        <v>584.69999999999993</v>
      </c>
      <c r="K70" s="88">
        <v>11861.900000000001</v>
      </c>
      <c r="L70" s="88">
        <v>330</v>
      </c>
      <c r="M70" s="87">
        <v>10003.5</v>
      </c>
      <c r="N70" s="89">
        <v>672.18000000000006</v>
      </c>
      <c r="O70" s="88">
        <v>1110.5</v>
      </c>
      <c r="P70" s="88">
        <v>7.5</v>
      </c>
      <c r="Q70" s="87">
        <v>14195.73</v>
      </c>
      <c r="R70" s="89">
        <v>145.9</v>
      </c>
      <c r="S70" s="88">
        <v>4707.2999999999993</v>
      </c>
      <c r="T70" s="88">
        <v>33.82</v>
      </c>
      <c r="U70" s="87">
        <v>4478</v>
      </c>
      <c r="V70" s="89">
        <v>727.45</v>
      </c>
      <c r="W70" s="88">
        <v>0</v>
      </c>
      <c r="X70" s="88">
        <v>6028.7</v>
      </c>
      <c r="Y70" s="87">
        <v>2634</v>
      </c>
      <c r="Z70" s="89">
        <v>69.959999999999994</v>
      </c>
      <c r="AA70" s="88">
        <v>6940.5</v>
      </c>
      <c r="AB70" s="88">
        <v>487.73</v>
      </c>
      <c r="AC70" s="87">
        <v>599</v>
      </c>
      <c r="AD70" s="89">
        <v>0</v>
      </c>
      <c r="AE70" s="88">
        <v>1323</v>
      </c>
      <c r="AF70" s="88">
        <v>90</v>
      </c>
      <c r="AG70" s="87">
        <v>3322.5</v>
      </c>
      <c r="AH70" s="89">
        <v>54.8</v>
      </c>
      <c r="AI70" s="88">
        <v>5833.73</v>
      </c>
      <c r="AJ70" s="88">
        <v>102.21000000000001</v>
      </c>
      <c r="AK70" s="87">
        <v>10453.799999999999</v>
      </c>
      <c r="AL70" s="89">
        <v>345.22</v>
      </c>
      <c r="AM70" s="88">
        <v>10161.5</v>
      </c>
      <c r="AN70" s="88">
        <v>1173.916666666667</v>
      </c>
      <c r="AO70" s="83">
        <v>115216.16</v>
      </c>
      <c r="AP70" s="84">
        <v>11801.306666666664</v>
      </c>
      <c r="AQ70" s="92">
        <v>0</v>
      </c>
      <c r="AR70" s="93">
        <v>3932.4</v>
      </c>
    </row>
    <row r="71" spans="1:44" ht="30" customHeight="1" thickBot="1">
      <c r="A71" s="95">
        <v>18</v>
      </c>
      <c r="B71" s="96" t="s">
        <v>62</v>
      </c>
      <c r="C71" s="97">
        <v>9413.5999999999985</v>
      </c>
      <c r="D71" s="98">
        <v>684.93000000000006</v>
      </c>
      <c r="E71" s="97">
        <v>3898</v>
      </c>
      <c r="F71" s="99">
        <v>221.25</v>
      </c>
      <c r="G71" s="98">
        <v>8703.4</v>
      </c>
      <c r="H71" s="98">
        <v>1018.6999999999999</v>
      </c>
      <c r="I71" s="97">
        <v>8401.6</v>
      </c>
      <c r="J71" s="99">
        <v>828.5</v>
      </c>
      <c r="K71" s="98">
        <v>14857.000000000002</v>
      </c>
      <c r="L71" s="98">
        <v>833.4</v>
      </c>
      <c r="M71" s="97">
        <v>10429.5</v>
      </c>
      <c r="N71" s="99">
        <v>822.98</v>
      </c>
      <c r="O71" s="98">
        <v>1297.5</v>
      </c>
      <c r="P71" s="98">
        <v>17.399999999999999</v>
      </c>
      <c r="Q71" s="97">
        <v>16616.154999999999</v>
      </c>
      <c r="R71" s="99">
        <v>749.26</v>
      </c>
      <c r="S71" s="98">
        <v>5564.2999999999993</v>
      </c>
      <c r="T71" s="98">
        <v>119.61000000000001</v>
      </c>
      <c r="U71" s="97">
        <v>4551.5</v>
      </c>
      <c r="V71" s="99">
        <v>823.13000000000011</v>
      </c>
      <c r="W71" s="98">
        <v>8</v>
      </c>
      <c r="X71" s="98">
        <v>6187.5</v>
      </c>
      <c r="Y71" s="97">
        <v>2827</v>
      </c>
      <c r="Z71" s="99">
        <v>257.37</v>
      </c>
      <c r="AA71" s="98">
        <v>7182</v>
      </c>
      <c r="AB71" s="98">
        <v>707.42000000000007</v>
      </c>
      <c r="AC71" s="97">
        <v>653</v>
      </c>
      <c r="AD71" s="99">
        <v>0</v>
      </c>
      <c r="AE71" s="98">
        <v>1323</v>
      </c>
      <c r="AF71" s="98">
        <v>96.5</v>
      </c>
      <c r="AG71" s="97">
        <v>4148.1000000000004</v>
      </c>
      <c r="AH71" s="99">
        <v>149.47</v>
      </c>
      <c r="AI71" s="98">
        <v>6276.07</v>
      </c>
      <c r="AJ71" s="98">
        <v>375.1400000000001</v>
      </c>
      <c r="AK71" s="97">
        <v>12349.64</v>
      </c>
      <c r="AL71" s="99">
        <v>523.35</v>
      </c>
      <c r="AM71" s="98">
        <v>10786.5</v>
      </c>
      <c r="AN71" s="98">
        <v>1479.2500000000002</v>
      </c>
      <c r="AO71" s="97">
        <v>129285.86500000001</v>
      </c>
      <c r="AP71" s="98">
        <v>15895.159999999996</v>
      </c>
      <c r="AQ71" s="100">
        <v>6</v>
      </c>
      <c r="AR71" s="101">
        <v>4053.4</v>
      </c>
    </row>
    <row r="72" spans="1:44" ht="24.95" customHeight="1">
      <c r="A72" s="102" t="s">
        <v>152</v>
      </c>
      <c r="C72" s="71">
        <v>9413.5999999999985</v>
      </c>
      <c r="D72" s="71">
        <v>684.93000000000006</v>
      </c>
      <c r="E72" s="71">
        <v>3898</v>
      </c>
      <c r="F72" s="71">
        <v>221.25</v>
      </c>
      <c r="G72" s="71">
        <v>8703.4</v>
      </c>
      <c r="H72" s="71">
        <v>1018.6999999999999</v>
      </c>
      <c r="I72" s="71">
        <v>8401.6</v>
      </c>
      <c r="J72" s="71">
        <v>828.5</v>
      </c>
      <c r="K72" s="71">
        <v>14857.000000000002</v>
      </c>
      <c r="L72" s="71">
        <v>833.4</v>
      </c>
      <c r="M72" s="71">
        <v>10429.5</v>
      </c>
      <c r="N72" s="71">
        <v>822.98</v>
      </c>
      <c r="O72" s="71">
        <v>1297.5</v>
      </c>
      <c r="P72" s="71">
        <v>17.399999999999999</v>
      </c>
      <c r="Q72" s="71">
        <v>16616.154999999999</v>
      </c>
      <c r="R72" s="71">
        <v>749.26</v>
      </c>
      <c r="S72" s="71">
        <v>5564.2999999999993</v>
      </c>
      <c r="T72" s="71">
        <v>119.61000000000001</v>
      </c>
      <c r="U72" s="71">
        <v>4551.5</v>
      </c>
      <c r="V72" s="71">
        <v>823.13000000000011</v>
      </c>
      <c r="W72" s="71">
        <v>8</v>
      </c>
      <c r="X72" s="71">
        <v>6187.5</v>
      </c>
      <c r="Y72" s="71">
        <v>2827</v>
      </c>
      <c r="Z72" s="71">
        <v>257.37</v>
      </c>
      <c r="AA72" s="71">
        <v>7182</v>
      </c>
      <c r="AB72" s="71">
        <v>707.42000000000007</v>
      </c>
      <c r="AC72" s="71">
        <v>653</v>
      </c>
      <c r="AD72" s="71">
        <v>0</v>
      </c>
      <c r="AE72" s="71">
        <v>1323</v>
      </c>
      <c r="AF72" s="71">
        <v>96.5</v>
      </c>
      <c r="AG72" s="71">
        <v>4148.1000000000004</v>
      </c>
      <c r="AH72" s="71">
        <v>149.47</v>
      </c>
      <c r="AI72" s="71">
        <v>6276.07</v>
      </c>
      <c r="AJ72" s="71">
        <v>375.1400000000001</v>
      </c>
      <c r="AK72" s="71">
        <v>12349.64</v>
      </c>
      <c r="AL72" s="71">
        <v>523.35</v>
      </c>
      <c r="AM72" s="71">
        <v>10786.5</v>
      </c>
      <c r="AN72" s="71">
        <v>1479.2500000000002</v>
      </c>
      <c r="AO72" s="71">
        <v>129285.86500000001</v>
      </c>
      <c r="AP72" s="71">
        <v>15895.16</v>
      </c>
      <c r="AQ72" s="71">
        <v>6</v>
      </c>
      <c r="AR72" s="71">
        <v>4053.4</v>
      </c>
    </row>
  </sheetData>
  <mergeCells count="23">
    <mergeCell ref="AA38:AB38"/>
    <mergeCell ref="AC38:AD38"/>
    <mergeCell ref="Q38:R38"/>
    <mergeCell ref="S38:T38"/>
    <mergeCell ref="U38:V38"/>
    <mergeCell ref="W38:X38"/>
    <mergeCell ref="Y38:Z38"/>
    <mergeCell ref="AQ38:AR38"/>
    <mergeCell ref="D2:G2"/>
    <mergeCell ref="AI38:AJ38"/>
    <mergeCell ref="AK38:AL38"/>
    <mergeCell ref="AM38:AN38"/>
    <mergeCell ref="AO38:AP38"/>
    <mergeCell ref="C38:D38"/>
    <mergeCell ref="E38:F38"/>
    <mergeCell ref="G38:H38"/>
    <mergeCell ref="I38:J38"/>
    <mergeCell ref="C9:D9"/>
    <mergeCell ref="AE38:AF38"/>
    <mergeCell ref="AG38:AH38"/>
    <mergeCell ref="K38:L38"/>
    <mergeCell ref="M38:N38"/>
    <mergeCell ref="O38:P38"/>
  </mergeCells>
  <dataValidations count="1">
    <dataValidation allowBlank="1" sqref="C8:C30 A4 B5:B8 D7 F7 H7 I9:I30 J7:J8 C4:J6 D8:I8 J10:J30 E42:AN71 B42:B70 AO71:AP71 AQ42:AR71 C42:D55 C57:D71 D10:H30"/>
  </dataValidations>
  <pageMargins left="0.19685039370078741" right="0.19685039370078741" top="0.39370078740157483" bottom="0.39370078740157483" header="0" footer="0"/>
  <pageSetup paperSize="9" scale="62" fitToWidth="12" orientation="landscape" r:id="rId1"/>
  <headerFooter>
    <oddHeader>&amp;L&amp;"Calibri,Bold"&amp;11Early Statistics 2013-14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Final Figures 13-14</vt:lpstr>
      <vt:lpstr>Comments</vt:lpstr>
      <vt:lpstr>Early Statistics 2013-14</vt:lpstr>
      <vt:lpstr>Control_FTE_Tol</vt:lpstr>
      <vt:lpstr>Control_Per_Tol</vt:lpstr>
      <vt:lpstr>Early_Stats</vt:lpstr>
      <vt:lpstr>Inst_Tables</vt:lpstr>
      <vt:lpstr>Non_Control_FTE_Tol</vt:lpstr>
      <vt:lpstr>Non_Control_Per_Tol</vt:lpstr>
      <vt:lpstr>Comments!Print_Area</vt:lpstr>
      <vt:lpstr>'Early Statistics 2013-14'!Print_Area</vt:lpstr>
      <vt:lpstr>'Final Figures 13-14'!Print_Area</vt:lpstr>
      <vt:lpstr>Comments!Print_Titles</vt:lpstr>
      <vt:lpstr>'Early Statistics 2013-14'!Print_Titles</vt:lpstr>
      <vt:lpstr>RPG_FTE_Tol</vt:lpstr>
      <vt:lpstr>RPG_Per_Tol</vt:lpstr>
      <vt:lpstr>Warning1</vt:lpstr>
      <vt:lpstr>Warning2_for_Control</vt:lpstr>
      <vt:lpstr>Warning2_for_Non_Control</vt:lpstr>
      <vt:lpstr>Warning2_for_RPG</vt:lpstr>
    </vt:vector>
  </TitlesOfParts>
  <Company>SFC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 Parr</dc:creator>
  <cp:lastModifiedBy>Jacqueline Jack</cp:lastModifiedBy>
  <cp:lastPrinted>2014-08-25T17:19:41Z</cp:lastPrinted>
  <dcterms:created xsi:type="dcterms:W3CDTF">2013-07-17T13:15:07Z</dcterms:created>
  <dcterms:modified xsi:type="dcterms:W3CDTF">2015-03-23T16:21:23Z</dcterms:modified>
</cp:coreProperties>
</file>