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75" windowWidth="24675" windowHeight="12045"/>
  </bookViews>
  <sheets>
    <sheet name="Sheet1" sheetId="1" r:id="rId1"/>
  </sheets>
  <definedNames>
    <definedName name="_xlnm.Print_Area" localSheetId="0">Sheet1!$A$1:$U$54</definedName>
  </definedNames>
  <calcPr calcId="145621"/>
</workbook>
</file>

<file path=xl/calcChain.xml><?xml version="1.0" encoding="utf-8"?>
<calcChain xmlns="http://schemas.openxmlformats.org/spreadsheetml/2006/main">
  <c r="L3" i="1" l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C54" i="1" l="1"/>
  <c r="C53" i="1"/>
  <c r="D52" i="1"/>
  <c r="C52" i="1"/>
  <c r="D51" i="1"/>
  <c r="D50" i="1"/>
  <c r="E49" i="1"/>
  <c r="D49" i="1"/>
  <c r="E48" i="1"/>
  <c r="E47" i="1"/>
  <c r="E46" i="1"/>
  <c r="E45" i="1"/>
  <c r="F44" i="1"/>
  <c r="E44" i="1"/>
  <c r="F43" i="1"/>
  <c r="E43" i="1"/>
  <c r="F42" i="1"/>
  <c r="E42" i="1"/>
  <c r="F41" i="1"/>
  <c r="F40" i="1"/>
  <c r="G39" i="1"/>
  <c r="F39" i="1"/>
  <c r="G38" i="1"/>
  <c r="F38" i="1"/>
  <c r="G37" i="1"/>
  <c r="F37" i="1"/>
  <c r="G36" i="1"/>
  <c r="G35" i="1"/>
  <c r="G34" i="1"/>
  <c r="G33" i="1"/>
  <c r="G32" i="1"/>
  <c r="G31" i="1"/>
  <c r="H30" i="1"/>
  <c r="S30" i="1" s="1"/>
  <c r="T30" i="1" s="1"/>
  <c r="U30" i="1" s="1"/>
  <c r="G30" i="1"/>
  <c r="H29" i="1"/>
  <c r="S29" i="1" s="1"/>
  <c r="T29" i="1" s="1"/>
  <c r="U29" i="1" s="1"/>
  <c r="H28" i="1"/>
  <c r="S28" i="1" s="1"/>
  <c r="T28" i="1" s="1"/>
  <c r="U28" i="1" s="1"/>
  <c r="H27" i="1"/>
  <c r="S27" i="1" s="1"/>
  <c r="T27" i="1" s="1"/>
  <c r="U27" i="1" s="1"/>
  <c r="H26" i="1"/>
  <c r="S26" i="1" s="1"/>
  <c r="T26" i="1" s="1"/>
  <c r="U26" i="1" s="1"/>
  <c r="H25" i="1"/>
  <c r="S25" i="1" s="1"/>
  <c r="T25" i="1" s="1"/>
  <c r="U25" i="1" s="1"/>
  <c r="H24" i="1"/>
  <c r="S24" i="1" s="1"/>
  <c r="T24" i="1" s="1"/>
  <c r="U24" i="1" s="1"/>
  <c r="I23" i="1"/>
  <c r="S23" i="1" s="1"/>
  <c r="T23" i="1" s="1"/>
  <c r="U23" i="1" s="1"/>
  <c r="H23" i="1"/>
  <c r="I22" i="1"/>
  <c r="S22" i="1" s="1"/>
  <c r="T22" i="1" s="1"/>
  <c r="U22" i="1" s="1"/>
  <c r="I21" i="1"/>
  <c r="S21" i="1" s="1"/>
  <c r="T21" i="1" s="1"/>
  <c r="U21" i="1" s="1"/>
  <c r="I20" i="1"/>
  <c r="S20" i="1" s="1"/>
  <c r="T20" i="1" s="1"/>
  <c r="U20" i="1" s="1"/>
  <c r="I19" i="1"/>
  <c r="S19" i="1" s="1"/>
  <c r="T19" i="1" s="1"/>
  <c r="U19" i="1" s="1"/>
  <c r="I18" i="1"/>
  <c r="S18" i="1" s="1"/>
  <c r="T18" i="1" s="1"/>
  <c r="U18" i="1" s="1"/>
  <c r="I17" i="1"/>
  <c r="S17" i="1" s="1"/>
  <c r="T17" i="1" s="1"/>
  <c r="U17" i="1" s="1"/>
  <c r="J16" i="1"/>
  <c r="S16" i="1" s="1"/>
  <c r="T16" i="1" s="1"/>
  <c r="I16" i="1"/>
  <c r="J15" i="1"/>
  <c r="J14" i="1"/>
  <c r="J13" i="1"/>
  <c r="J12" i="1"/>
  <c r="J11" i="1"/>
  <c r="K10" i="1"/>
  <c r="J10" i="1"/>
  <c r="K9" i="1"/>
  <c r="J9" i="1"/>
  <c r="K8" i="1"/>
  <c r="J8" i="1"/>
  <c r="K7" i="1"/>
  <c r="K6" i="1"/>
  <c r="K5" i="1"/>
  <c r="K4" i="1"/>
  <c r="K3" i="1"/>
  <c r="R31" i="1" l="1"/>
  <c r="P31" i="1"/>
  <c r="Q31" i="1" s="1"/>
  <c r="P35" i="1"/>
  <c r="Q35" i="1" s="1"/>
  <c r="R35" i="1" s="1"/>
  <c r="P40" i="1"/>
  <c r="Q40" i="1" s="1"/>
  <c r="R40" i="1" s="1"/>
  <c r="P45" i="1"/>
  <c r="Q45" i="1" s="1"/>
  <c r="R45" i="1" s="1"/>
  <c r="P32" i="1"/>
  <c r="Q32" i="1" s="1"/>
  <c r="R32" i="1" s="1"/>
  <c r="P36" i="1"/>
  <c r="Q36" i="1" s="1"/>
  <c r="R36" i="1" s="1"/>
  <c r="P38" i="1"/>
  <c r="Q38" i="1" s="1"/>
  <c r="R38" i="1" s="1"/>
  <c r="P41" i="1"/>
  <c r="Q41" i="1" s="1"/>
  <c r="R41" i="1"/>
  <c r="R43" i="1"/>
  <c r="P43" i="1"/>
  <c r="Q43" i="1" s="1"/>
  <c r="P46" i="1"/>
  <c r="Q46" i="1" s="1"/>
  <c r="R46" i="1"/>
  <c r="R49" i="1"/>
  <c r="P49" i="1"/>
  <c r="Q49" i="1" s="1"/>
  <c r="P52" i="1"/>
  <c r="Q52" i="1" s="1"/>
  <c r="R52" i="1" s="1"/>
  <c r="R30" i="1"/>
  <c r="P30" i="1"/>
  <c r="Q30" i="1" s="1"/>
  <c r="P33" i="1"/>
  <c r="Q33" i="1" s="1"/>
  <c r="R33" i="1"/>
  <c r="P47" i="1"/>
  <c r="Q47" i="1" s="1"/>
  <c r="R47" i="1" s="1"/>
  <c r="P50" i="1"/>
  <c r="Q50" i="1" s="1"/>
  <c r="R50" i="1" s="1"/>
  <c r="P34" i="1"/>
  <c r="Q34" i="1" s="1"/>
  <c r="R34" i="1" s="1"/>
  <c r="P37" i="1"/>
  <c r="Q37" i="1" s="1"/>
  <c r="R37" i="1"/>
  <c r="R39" i="1"/>
  <c r="P39" i="1"/>
  <c r="Q39" i="1" s="1"/>
  <c r="P42" i="1"/>
  <c r="Q42" i="1" s="1"/>
  <c r="R42" i="1" s="1"/>
  <c r="P44" i="1"/>
  <c r="Q44" i="1" s="1"/>
  <c r="R44" i="1" s="1"/>
  <c r="P48" i="1"/>
  <c r="Q48" i="1" s="1"/>
  <c r="R48" i="1" s="1"/>
  <c r="P51" i="1"/>
  <c r="Q51" i="1" s="1"/>
  <c r="R51" i="1" s="1"/>
  <c r="P54" i="1"/>
  <c r="Q54" i="1" s="1"/>
  <c r="R54" i="1" s="1"/>
  <c r="P53" i="1"/>
  <c r="Q53" i="1" s="1"/>
  <c r="R53" i="1" s="1"/>
  <c r="M30" i="1"/>
  <c r="N30" i="1" s="1"/>
  <c r="U16" i="1"/>
  <c r="S3" i="1"/>
  <c r="T3" i="1" s="1"/>
  <c r="S5" i="1"/>
  <c r="T5" i="1" s="1"/>
  <c r="S7" i="1"/>
  <c r="T7" i="1" s="1"/>
  <c r="S8" i="1"/>
  <c r="T8" i="1" s="1"/>
  <c r="S9" i="1"/>
  <c r="T9" i="1" s="1"/>
  <c r="S10" i="1"/>
  <c r="T10" i="1" s="1"/>
  <c r="S12" i="1"/>
  <c r="T12" i="1" s="1"/>
  <c r="S14" i="1"/>
  <c r="T14" i="1" s="1"/>
  <c r="M31" i="1"/>
  <c r="N31" i="1" s="1"/>
  <c r="M33" i="1"/>
  <c r="N33" i="1" s="1"/>
  <c r="M35" i="1"/>
  <c r="N35" i="1" s="1"/>
  <c r="M40" i="1"/>
  <c r="O40" i="1" s="1"/>
  <c r="M45" i="1"/>
  <c r="N45" i="1" s="1"/>
  <c r="M47" i="1"/>
  <c r="N47" i="1" s="1"/>
  <c r="M50" i="1"/>
  <c r="O50" i="1" s="1"/>
  <c r="M53" i="1"/>
  <c r="N53" i="1" s="1"/>
  <c r="S4" i="1"/>
  <c r="T4" i="1" s="1"/>
  <c r="S6" i="1"/>
  <c r="T6" i="1" s="1"/>
  <c r="S11" i="1"/>
  <c r="T11" i="1" s="1"/>
  <c r="S13" i="1"/>
  <c r="T13" i="1" s="1"/>
  <c r="S15" i="1"/>
  <c r="T15" i="1" s="1"/>
  <c r="M32" i="1"/>
  <c r="N32" i="1" s="1"/>
  <c r="M34" i="1"/>
  <c r="N34" i="1" s="1"/>
  <c r="M36" i="1"/>
  <c r="N36" i="1" s="1"/>
  <c r="M37" i="1"/>
  <c r="O37" i="1" s="1"/>
  <c r="M38" i="1"/>
  <c r="N38" i="1" s="1"/>
  <c r="M39" i="1"/>
  <c r="O39" i="1" s="1"/>
  <c r="M41" i="1"/>
  <c r="O41" i="1" s="1"/>
  <c r="M42" i="1"/>
  <c r="N42" i="1" s="1"/>
  <c r="M43" i="1"/>
  <c r="O43" i="1" s="1"/>
  <c r="M44" i="1"/>
  <c r="N44" i="1" s="1"/>
  <c r="M46" i="1"/>
  <c r="M48" i="1"/>
  <c r="N48" i="1" s="1"/>
  <c r="M49" i="1"/>
  <c r="O49" i="1" s="1"/>
  <c r="M51" i="1"/>
  <c r="O51" i="1" s="1"/>
  <c r="M52" i="1"/>
  <c r="N52" i="1" s="1"/>
  <c r="M54" i="1"/>
  <c r="N54" i="1" s="1"/>
  <c r="O30" i="1" l="1"/>
  <c r="O36" i="1"/>
  <c r="O31" i="1"/>
  <c r="O35" i="1"/>
  <c r="O34" i="1"/>
  <c r="O38" i="1"/>
  <c r="O44" i="1"/>
  <c r="O42" i="1"/>
  <c r="N46" i="1"/>
  <c r="O46" i="1"/>
  <c r="O45" i="1"/>
  <c r="O33" i="1"/>
  <c r="O32" i="1"/>
  <c r="O53" i="1"/>
  <c r="N51" i="1"/>
  <c r="N49" i="1"/>
  <c r="O47" i="1"/>
  <c r="N43" i="1"/>
  <c r="N41" i="1"/>
  <c r="N39" i="1"/>
  <c r="N37" i="1"/>
  <c r="U7" i="1"/>
  <c r="U5" i="1"/>
  <c r="U3" i="1"/>
  <c r="U14" i="1"/>
  <c r="U12" i="1"/>
  <c r="U10" i="1"/>
  <c r="O54" i="1"/>
  <c r="O52" i="1"/>
  <c r="N50" i="1"/>
  <c r="O48" i="1"/>
  <c r="N40" i="1"/>
  <c r="U9" i="1"/>
  <c r="U6" i="1"/>
  <c r="U4" i="1"/>
  <c r="U15" i="1"/>
  <c r="U13" i="1"/>
  <c r="U11" i="1"/>
  <c r="U8" i="1"/>
</calcChain>
</file>

<file path=xl/sharedStrings.xml><?xml version="1.0" encoding="utf-8"?>
<sst xmlns="http://schemas.openxmlformats.org/spreadsheetml/2006/main" count="22" uniqueCount="22">
  <si>
    <t xml:space="preserve">Super.
@ 10% for NEST </t>
  </si>
  <si>
    <t>Total Empl'rs Costs NEST</t>
  </si>
  <si>
    <t>Gross NEST</t>
  </si>
  <si>
    <t xml:space="preserve">Super.
@ 16% for USS </t>
  </si>
  <si>
    <t>Gross USS</t>
  </si>
  <si>
    <t>£</t>
  </si>
  <si>
    <t>Grade 1</t>
  </si>
  <si>
    <t>Grade 2</t>
  </si>
  <si>
    <t>Grade 3</t>
  </si>
  <si>
    <t>Grade 4</t>
  </si>
  <si>
    <t>Grade 5</t>
  </si>
  <si>
    <t>Grade 6</t>
  </si>
  <si>
    <t>Grade 7</t>
  </si>
  <si>
    <t>Grade 8</t>
  </si>
  <si>
    <t xml:space="preserve">Grade 9 </t>
  </si>
  <si>
    <t>Total Empl'rs costs USS</t>
  </si>
  <si>
    <t>Nat Ins (ERS) April 2014</t>
  </si>
  <si>
    <t>Total  Empl'rs Costs UGPS</t>
  </si>
  <si>
    <t>GROSS UGPS</t>
  </si>
  <si>
    <t xml:space="preserve">        22.5% for UGPS</t>
  </si>
  <si>
    <t>NOTE: Spinal Point 1 is not used by the University</t>
  </si>
  <si>
    <t>Spine 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</si>
</sst>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£&quot;#,##0;\-&quot;£&quot;#,##0"/>
    <numFmt numFmtId="164" formatCode="&quot;£&quot;#,##0"/>
  </numFmts>
  <fonts count="10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8"/>
      <name val="Arial"/>
      <family val="2"/>
    </font>
    <font>
      <i/>
      <sz val="7"/>
      <name val="Arial"/>
      <family val="2"/>
    </font>
    <font>
      <sz val="7"/>
      <name val="Arial"/>
      <family val="2"/>
    </font>
    <font>
      <sz val="7"/>
      <color theme="1"/>
      <name val="Arial"/>
      <family val="2"/>
    </font>
    <font>
      <b/>
      <sz val="7"/>
      <name val="Arial"/>
      <family val="2"/>
    </font>
    <font>
      <sz val="7"/>
      <color rgb="FF0000FF"/>
      <name val="Arial"/>
      <family val="2"/>
    </font>
    <font>
      <b/>
      <sz val="7"/>
      <color theme="1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/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40">
    <xf numFmtId="0" fontId="0" fillId="0" borderId="0" xfId="0"/>
    <xf numFmtId="0" fontId="4" fillId="0" borderId="0" xfId="1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/>
    </xf>
    <xf numFmtId="0" fontId="5" fillId="0" borderId="0" xfId="0" applyFont="1"/>
    <xf numFmtId="2" fontId="7" fillId="0" borderId="1" xfId="0" applyNumberFormat="1" applyFont="1" applyBorder="1" applyAlignment="1">
      <alignment horizontal="center"/>
    </xf>
    <xf numFmtId="164" fontId="5" fillId="0" borderId="1" xfId="0" applyNumberFormat="1" applyFont="1" applyFill="1" applyBorder="1" applyAlignment="1">
      <alignment horizontal="center"/>
    </xf>
    <xf numFmtId="164" fontId="5" fillId="3" borderId="1" xfId="0" applyNumberFormat="1" applyFont="1" applyFill="1" applyBorder="1" applyAlignment="1">
      <alignment horizontal="center"/>
    </xf>
    <xf numFmtId="164" fontId="6" fillId="3" borderId="1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2" fillId="4" borderId="1" xfId="1" applyFont="1" applyFill="1" applyBorder="1" applyAlignment="1">
      <alignment horizontal="center"/>
    </xf>
    <xf numFmtId="5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3" fontId="5" fillId="5" borderId="1" xfId="0" applyNumberFormat="1" applyFont="1" applyFill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3" fontId="5" fillId="0" borderId="1" xfId="0" applyNumberFormat="1" applyFont="1" applyFill="1" applyBorder="1" applyAlignment="1">
      <alignment horizontal="center"/>
    </xf>
    <xf numFmtId="0" fontId="5" fillId="0" borderId="0" xfId="0" applyFont="1"/>
    <xf numFmtId="14" fontId="2" fillId="3" borderId="1" xfId="1" applyNumberFormat="1" applyFont="1" applyFill="1" applyBorder="1" applyAlignment="1">
      <alignment horizontal="center" vertical="top" wrapText="1"/>
    </xf>
    <xf numFmtId="1" fontId="2" fillId="3" borderId="1" xfId="1" applyNumberFormat="1" applyFont="1" applyFill="1" applyBorder="1" applyAlignment="1">
      <alignment horizontal="center" vertical="top" wrapText="1"/>
    </xf>
    <xf numFmtId="14" fontId="2" fillId="0" borderId="1" xfId="1" applyNumberFormat="1" applyFont="1" applyFill="1" applyBorder="1" applyAlignment="1">
      <alignment horizontal="center" vertical="top" wrapText="1"/>
    </xf>
    <xf numFmtId="14" fontId="2" fillId="2" borderId="1" xfId="1" applyNumberFormat="1" applyFont="1" applyFill="1" applyBorder="1" applyAlignment="1">
      <alignment horizontal="center" vertical="top" wrapText="1"/>
    </xf>
    <xf numFmtId="164" fontId="8" fillId="6" borderId="1" xfId="0" applyNumberFormat="1" applyFont="1" applyFill="1" applyBorder="1" applyAlignment="1">
      <alignment horizontal="center"/>
    </xf>
    <xf numFmtId="164" fontId="5" fillId="6" borderId="1" xfId="0" applyNumberFormat="1" applyFont="1" applyFill="1" applyBorder="1" applyAlignment="1">
      <alignment horizontal="center"/>
    </xf>
    <xf numFmtId="14" fontId="2" fillId="6" borderId="1" xfId="1" applyNumberFormat="1" applyFont="1" applyFill="1" applyBorder="1" applyAlignment="1">
      <alignment horizontal="center" vertical="top" wrapText="1"/>
    </xf>
    <xf numFmtId="14" fontId="2" fillId="6" borderId="2" xfId="1" applyNumberFormat="1" applyFont="1" applyFill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164" fontId="5" fillId="7" borderId="1" xfId="0" applyNumberFormat="1" applyFont="1" applyFill="1" applyBorder="1" applyAlignment="1">
      <alignment horizontal="center"/>
    </xf>
    <xf numFmtId="5" fontId="5" fillId="8" borderId="1" xfId="0" applyNumberFormat="1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3" fontId="5" fillId="8" borderId="1" xfId="0" applyNumberFormat="1" applyFont="1" applyFill="1" applyBorder="1" applyAlignment="1">
      <alignment horizontal="center"/>
    </xf>
    <xf numFmtId="2" fontId="7" fillId="8" borderId="1" xfId="0" applyNumberFormat="1" applyFont="1" applyFill="1" applyBorder="1" applyAlignment="1">
      <alignment horizontal="center"/>
    </xf>
    <xf numFmtId="164" fontId="5" fillId="8" borderId="1" xfId="0" applyNumberFormat="1" applyFont="1" applyFill="1" applyBorder="1" applyAlignment="1">
      <alignment horizontal="center"/>
    </xf>
    <xf numFmtId="164" fontId="8" fillId="8" borderId="1" xfId="0" applyNumberFormat="1" applyFont="1" applyFill="1" applyBorder="1" applyAlignment="1">
      <alignment horizontal="center"/>
    </xf>
    <xf numFmtId="0" fontId="6" fillId="8" borderId="0" xfId="1" applyFont="1" applyFill="1" applyBorder="1" applyAlignment="1">
      <alignment horizontal="left" wrapText="1"/>
    </xf>
    <xf numFmtId="0" fontId="3" fillId="8" borderId="0" xfId="0" applyFont="1" applyFill="1" applyBorder="1" applyAlignment="1">
      <alignment horizontal="left" wrapText="1"/>
    </xf>
    <xf numFmtId="0" fontId="3" fillId="8" borderId="0" xfId="0" applyFont="1" applyFill="1" applyBorder="1" applyAlignment="1">
      <alignment horizontal="left"/>
    </xf>
  </cellXfs>
  <cellStyles count="3">
    <cellStyle name="Normal" xfId="0" builtinId="0"/>
    <cellStyle name="Normal 2" xfId="2"/>
    <cellStyle name="Normal_acad non-clin curr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5"/>
  <sheetViews>
    <sheetView tabSelected="1" zoomScaleNormal="100" workbookViewId="0">
      <selection activeCell="D12" sqref="D12"/>
    </sheetView>
  </sheetViews>
  <sheetFormatPr defaultColWidth="9.140625" defaultRowHeight="9" x14ac:dyDescent="0.15"/>
  <cols>
    <col min="1" max="1" width="7.140625" style="4" customWidth="1"/>
    <col min="2" max="2" width="8.140625" style="4" customWidth="1"/>
    <col min="3" max="10" width="7.7109375" style="4" customWidth="1"/>
    <col min="11" max="11" width="7.28515625" style="4" customWidth="1"/>
    <col min="12" max="20" width="7.5703125" style="4" customWidth="1"/>
    <col min="21" max="21" width="7.140625" style="4" customWidth="1"/>
    <col min="22" max="16384" width="9.140625" style="4"/>
  </cols>
  <sheetData>
    <row r="1" spans="1:21" ht="36" customHeight="1" x14ac:dyDescent="0.15">
      <c r="A1" s="37" t="s">
        <v>20</v>
      </c>
      <c r="B1" s="38"/>
      <c r="C1" s="38"/>
      <c r="D1" s="38"/>
      <c r="E1" s="39"/>
      <c r="F1" s="1"/>
      <c r="G1" s="1"/>
      <c r="H1" s="1"/>
      <c r="I1" s="1"/>
      <c r="J1" s="2"/>
      <c r="K1" s="3"/>
      <c r="L1" s="23" t="s">
        <v>16</v>
      </c>
      <c r="M1" s="24" t="s">
        <v>0</v>
      </c>
      <c r="N1" s="24" t="s">
        <v>1</v>
      </c>
      <c r="O1" s="24" t="s">
        <v>2</v>
      </c>
      <c r="P1" s="27" t="s">
        <v>19</v>
      </c>
      <c r="Q1" s="28" t="s">
        <v>17</v>
      </c>
      <c r="R1" s="28" t="s">
        <v>18</v>
      </c>
      <c r="S1" s="21" t="s">
        <v>3</v>
      </c>
      <c r="T1" s="21" t="s">
        <v>15</v>
      </c>
      <c r="U1" s="22" t="s">
        <v>4</v>
      </c>
    </row>
    <row r="2" spans="1:21" ht="12.75" customHeight="1" x14ac:dyDescent="0.2">
      <c r="A2" s="13" t="s">
        <v>5</v>
      </c>
      <c r="B2" s="13" t="s">
        <v>21</v>
      </c>
      <c r="C2" s="14" t="s">
        <v>6</v>
      </c>
      <c r="D2" s="14" t="s">
        <v>7</v>
      </c>
      <c r="E2" s="14" t="s">
        <v>8</v>
      </c>
      <c r="F2" s="14" t="s">
        <v>9</v>
      </c>
      <c r="G2" s="14" t="s">
        <v>10</v>
      </c>
      <c r="H2" s="14" t="s">
        <v>11</v>
      </c>
      <c r="I2" s="14" t="s">
        <v>12</v>
      </c>
      <c r="J2" s="14" t="s">
        <v>13</v>
      </c>
      <c r="K2" s="14" t="s">
        <v>14</v>
      </c>
      <c r="L2" s="23"/>
      <c r="M2" s="24"/>
      <c r="N2" s="24"/>
      <c r="O2" s="24"/>
      <c r="P2" s="27"/>
      <c r="Q2" s="29"/>
      <c r="R2" s="29"/>
      <c r="S2" s="21"/>
      <c r="T2" s="21"/>
      <c r="U2" s="22"/>
    </row>
    <row r="3" spans="1:21" ht="9.75" customHeight="1" x14ac:dyDescent="0.15">
      <c r="A3" s="15">
        <v>59914</v>
      </c>
      <c r="B3" s="16">
        <v>52</v>
      </c>
      <c r="C3" s="16"/>
      <c r="D3" s="16"/>
      <c r="E3" s="16"/>
      <c r="F3" s="16"/>
      <c r="G3" s="16"/>
      <c r="H3" s="16"/>
      <c r="I3" s="16"/>
      <c r="J3" s="16"/>
      <c r="K3" s="17">
        <f t="shared" ref="K3:K10" si="0">A3</f>
        <v>59914</v>
      </c>
      <c r="L3" s="5">
        <f>IF(A3&gt;41865,((A3-41865)*0.138)+3514.2,IF(A3&gt;40040,((A3-40040)*0.138)+3262.44,IF(A3&gt;7956,((A3-7956)*0.104)-74.256,IF(A3&gt;5772,((A3-5772)*-0.034),0))))</f>
        <v>6004.9619999999995</v>
      </c>
      <c r="M3" s="6"/>
      <c r="N3" s="6"/>
      <c r="O3" s="6"/>
      <c r="P3" s="30"/>
      <c r="Q3" s="30"/>
      <c r="R3" s="30"/>
      <c r="S3" s="7">
        <f>ROUND(K3*0.16,0)</f>
        <v>9586</v>
      </c>
      <c r="T3" s="7">
        <f>SUM(S3,L3)</f>
        <v>15590.962</v>
      </c>
      <c r="U3" s="8">
        <f>SUM(K3:S3)</f>
        <v>75504.962</v>
      </c>
    </row>
    <row r="4" spans="1:21" ht="9.75" customHeight="1" x14ac:dyDescent="0.15">
      <c r="A4" s="15">
        <v>58172</v>
      </c>
      <c r="B4" s="16">
        <v>51</v>
      </c>
      <c r="C4" s="16"/>
      <c r="D4" s="16"/>
      <c r="E4" s="16"/>
      <c r="F4" s="16"/>
      <c r="G4" s="16"/>
      <c r="H4" s="16"/>
      <c r="I4" s="16"/>
      <c r="J4" s="16"/>
      <c r="K4" s="17">
        <f t="shared" si="0"/>
        <v>58172</v>
      </c>
      <c r="L4" s="5">
        <f t="shared" ref="L4:L37" si="1">IF(A4&gt;41865,((A4-41865)*0.138)+3514.2,IF(A4&gt;40040,((A4-40040)*0.138)+3262.44,IF(A4&gt;7956,((A4-7956)*0.104)-74.256,IF(A4&gt;5772,((A4-5772)*-0.034),0))))</f>
        <v>5764.5659999999998</v>
      </c>
      <c r="M4" s="6"/>
      <c r="N4" s="6"/>
      <c r="O4" s="6"/>
      <c r="P4" s="30"/>
      <c r="Q4" s="30"/>
      <c r="R4" s="30"/>
      <c r="S4" s="7">
        <f>ROUND(K4*0.16,0)</f>
        <v>9308</v>
      </c>
      <c r="T4" s="7">
        <f>SUM(S4,L4)</f>
        <v>15072.565999999999</v>
      </c>
      <c r="U4" s="8">
        <f>SUM(K4:S4)</f>
        <v>73244.565999999992</v>
      </c>
    </row>
    <row r="5" spans="1:21" ht="9.75" customHeight="1" x14ac:dyDescent="0.15">
      <c r="A5" s="15">
        <v>56482</v>
      </c>
      <c r="B5" s="16">
        <v>50</v>
      </c>
      <c r="C5" s="16"/>
      <c r="D5" s="16"/>
      <c r="E5" s="16"/>
      <c r="F5" s="16"/>
      <c r="G5" s="16"/>
      <c r="H5" s="16"/>
      <c r="I5" s="16"/>
      <c r="J5" s="16"/>
      <c r="K5" s="17">
        <f t="shared" si="0"/>
        <v>56482</v>
      </c>
      <c r="L5" s="5">
        <f t="shared" si="1"/>
        <v>5531.3459999999995</v>
      </c>
      <c r="M5" s="6"/>
      <c r="N5" s="6"/>
      <c r="O5" s="6"/>
      <c r="P5" s="30"/>
      <c r="Q5" s="30"/>
      <c r="R5" s="30"/>
      <c r="S5" s="7">
        <f>ROUND(K5*0.16,0)</f>
        <v>9037</v>
      </c>
      <c r="T5" s="7">
        <f>SUM(S5,L5)</f>
        <v>14568.346</v>
      </c>
      <c r="U5" s="8">
        <f>SUM(K5:S5)</f>
        <v>71050.34599999999</v>
      </c>
    </row>
    <row r="6" spans="1:21" ht="9.75" customHeight="1" x14ac:dyDescent="0.15">
      <c r="A6" s="15">
        <v>54841</v>
      </c>
      <c r="B6" s="16">
        <v>49</v>
      </c>
      <c r="C6" s="16"/>
      <c r="D6" s="16"/>
      <c r="E6" s="16"/>
      <c r="F6" s="16"/>
      <c r="G6" s="16"/>
      <c r="H6" s="16"/>
      <c r="I6" s="16"/>
      <c r="J6" s="16"/>
      <c r="K6" s="18">
        <f t="shared" si="0"/>
        <v>54841</v>
      </c>
      <c r="L6" s="5">
        <f t="shared" si="1"/>
        <v>5304.8879999999999</v>
      </c>
      <c r="M6" s="6"/>
      <c r="N6" s="6"/>
      <c r="O6" s="6"/>
      <c r="P6" s="30"/>
      <c r="Q6" s="30"/>
      <c r="R6" s="30"/>
      <c r="S6" s="7">
        <f>ROUND(K6*0.16,0)</f>
        <v>8775</v>
      </c>
      <c r="T6" s="7">
        <f>SUM(S6,L6)</f>
        <v>14079.887999999999</v>
      </c>
      <c r="U6" s="8">
        <f>SUM(K6:S6)</f>
        <v>68920.888000000006</v>
      </c>
    </row>
    <row r="7" spans="1:21" ht="9.75" customHeight="1" x14ac:dyDescent="0.15">
      <c r="A7" s="15">
        <v>53248</v>
      </c>
      <c r="B7" s="16">
        <v>48</v>
      </c>
      <c r="C7" s="16"/>
      <c r="D7" s="16"/>
      <c r="E7" s="16"/>
      <c r="F7" s="16"/>
      <c r="G7" s="16"/>
      <c r="H7" s="16"/>
      <c r="I7" s="16"/>
      <c r="J7" s="16"/>
      <c r="K7" s="18">
        <f t="shared" si="0"/>
        <v>53248</v>
      </c>
      <c r="L7" s="5">
        <f t="shared" si="1"/>
        <v>5085.0540000000001</v>
      </c>
      <c r="M7" s="6"/>
      <c r="N7" s="6"/>
      <c r="O7" s="6"/>
      <c r="P7" s="30"/>
      <c r="Q7" s="30"/>
      <c r="R7" s="30"/>
      <c r="S7" s="7">
        <f>ROUND(K7*0.16,0)</f>
        <v>8520</v>
      </c>
      <c r="T7" s="7">
        <f>SUM(S7,L7)</f>
        <v>13605.054</v>
      </c>
      <c r="U7" s="8">
        <f>SUM(K7:S7)</f>
        <v>66853.054000000004</v>
      </c>
    </row>
    <row r="8" spans="1:21" ht="9.75" customHeight="1" x14ac:dyDescent="0.15">
      <c r="A8" s="15">
        <v>51702</v>
      </c>
      <c r="B8" s="16">
        <v>47</v>
      </c>
      <c r="C8" s="16"/>
      <c r="D8" s="16"/>
      <c r="E8" s="16"/>
      <c r="F8" s="16"/>
      <c r="G8" s="16"/>
      <c r="H8" s="16"/>
      <c r="I8" s="16"/>
      <c r="J8" s="17">
        <f t="shared" ref="J8:J16" si="2">A8</f>
        <v>51702</v>
      </c>
      <c r="K8" s="18">
        <f t="shared" si="0"/>
        <v>51702</v>
      </c>
      <c r="L8" s="5">
        <f t="shared" si="1"/>
        <v>4871.7060000000001</v>
      </c>
      <c r="M8" s="6"/>
      <c r="N8" s="6"/>
      <c r="O8" s="6"/>
      <c r="P8" s="30"/>
      <c r="Q8" s="30"/>
      <c r="R8" s="30"/>
      <c r="S8" s="7">
        <f>ROUND(K8*0.16,0)</f>
        <v>8272</v>
      </c>
      <c r="T8" s="7">
        <f>SUM(S8,L8)</f>
        <v>13143.706</v>
      </c>
      <c r="U8" s="8">
        <f>SUM(K8:S8)</f>
        <v>64845.705999999998</v>
      </c>
    </row>
    <row r="9" spans="1:21" ht="9.75" customHeight="1" x14ac:dyDescent="0.15">
      <c r="A9" s="15">
        <v>50200</v>
      </c>
      <c r="B9" s="16">
        <v>46</v>
      </c>
      <c r="C9" s="16"/>
      <c r="D9" s="16"/>
      <c r="E9" s="16"/>
      <c r="F9" s="16"/>
      <c r="G9" s="16"/>
      <c r="H9" s="16"/>
      <c r="I9" s="16"/>
      <c r="J9" s="17">
        <f t="shared" si="2"/>
        <v>50200</v>
      </c>
      <c r="K9" s="18">
        <f t="shared" si="0"/>
        <v>50200</v>
      </c>
      <c r="L9" s="5">
        <f t="shared" si="1"/>
        <v>4664.43</v>
      </c>
      <c r="M9" s="6"/>
      <c r="N9" s="6"/>
      <c r="O9" s="6"/>
      <c r="P9" s="30"/>
      <c r="Q9" s="30"/>
      <c r="R9" s="30"/>
      <c r="S9" s="7">
        <f>ROUND(K9*0.16,0)</f>
        <v>8032</v>
      </c>
      <c r="T9" s="7">
        <f>SUM(S9,L9)</f>
        <v>12696.43</v>
      </c>
      <c r="U9" s="8">
        <f>SUM(K9:S9)</f>
        <v>62896.43</v>
      </c>
    </row>
    <row r="10" spans="1:21" ht="9.75" customHeight="1" x14ac:dyDescent="0.15">
      <c r="A10" s="15">
        <v>48743</v>
      </c>
      <c r="B10" s="16">
        <v>45</v>
      </c>
      <c r="C10" s="16"/>
      <c r="D10" s="16"/>
      <c r="E10" s="16"/>
      <c r="F10" s="16"/>
      <c r="G10" s="16"/>
      <c r="H10" s="16"/>
      <c r="I10" s="16"/>
      <c r="J10" s="17">
        <f t="shared" si="2"/>
        <v>48743</v>
      </c>
      <c r="K10" s="18">
        <f t="shared" si="0"/>
        <v>48743</v>
      </c>
      <c r="L10" s="5">
        <f t="shared" si="1"/>
        <v>4463.3639999999996</v>
      </c>
      <c r="M10" s="6"/>
      <c r="N10" s="6"/>
      <c r="O10" s="6"/>
      <c r="P10" s="30"/>
      <c r="Q10" s="30"/>
      <c r="R10" s="30"/>
      <c r="S10" s="7">
        <f>ROUND(K10*0.16,0)</f>
        <v>7799</v>
      </c>
      <c r="T10" s="7">
        <f>SUM(S10,L10)</f>
        <v>12262.364</v>
      </c>
      <c r="U10" s="8">
        <f>SUM(K10:S10)</f>
        <v>61005.364000000001</v>
      </c>
    </row>
    <row r="11" spans="1:21" ht="9.75" customHeight="1" x14ac:dyDescent="0.15">
      <c r="A11" s="15">
        <v>47328</v>
      </c>
      <c r="B11" s="16">
        <v>44</v>
      </c>
      <c r="C11" s="16"/>
      <c r="D11" s="16"/>
      <c r="E11" s="16"/>
      <c r="F11" s="16"/>
      <c r="G11" s="16"/>
      <c r="H11" s="16"/>
      <c r="I11" s="16"/>
      <c r="J11" s="18">
        <f t="shared" si="2"/>
        <v>47328</v>
      </c>
      <c r="K11" s="16"/>
      <c r="L11" s="5">
        <f t="shared" si="1"/>
        <v>4268.0940000000001</v>
      </c>
      <c r="M11" s="6"/>
      <c r="N11" s="6"/>
      <c r="O11" s="6"/>
      <c r="P11" s="30"/>
      <c r="Q11" s="30"/>
      <c r="R11" s="30"/>
      <c r="S11" s="7">
        <f>ROUND(J11*0.16,0)</f>
        <v>7572</v>
      </c>
      <c r="T11" s="7">
        <f>SUM(S11,L11)</f>
        <v>11840.094000000001</v>
      </c>
      <c r="U11" s="8">
        <f>SUM(J11:S11)</f>
        <v>59168.093999999997</v>
      </c>
    </row>
    <row r="12" spans="1:21" ht="9.75" customHeight="1" x14ac:dyDescent="0.15">
      <c r="A12" s="15">
        <v>45954</v>
      </c>
      <c r="B12" s="16">
        <v>43</v>
      </c>
      <c r="C12" s="16"/>
      <c r="D12" s="16"/>
      <c r="E12" s="16"/>
      <c r="F12" s="16"/>
      <c r="G12" s="16"/>
      <c r="H12" s="16"/>
      <c r="I12" s="16"/>
      <c r="J12" s="18">
        <f t="shared" si="2"/>
        <v>45954</v>
      </c>
      <c r="K12" s="16"/>
      <c r="L12" s="5">
        <f t="shared" si="1"/>
        <v>4078.482</v>
      </c>
      <c r="M12" s="6"/>
      <c r="N12" s="6"/>
      <c r="O12" s="6"/>
      <c r="P12" s="30"/>
      <c r="Q12" s="30"/>
      <c r="R12" s="30"/>
      <c r="S12" s="7">
        <f>ROUND(J12*0.16,0)</f>
        <v>7353</v>
      </c>
      <c r="T12" s="7">
        <f>SUM(S12,L12)</f>
        <v>11431.482</v>
      </c>
      <c r="U12" s="8">
        <f>SUM(J12:S12)</f>
        <v>57385.482000000004</v>
      </c>
    </row>
    <row r="13" spans="1:21" ht="9.75" customHeight="1" x14ac:dyDescent="0.15">
      <c r="A13" s="15">
        <v>44620</v>
      </c>
      <c r="B13" s="16">
        <v>42</v>
      </c>
      <c r="C13" s="16"/>
      <c r="D13" s="16"/>
      <c r="E13" s="16"/>
      <c r="F13" s="16"/>
      <c r="G13" s="16"/>
      <c r="H13" s="16"/>
      <c r="I13" s="16"/>
      <c r="J13" s="18">
        <f t="shared" si="2"/>
        <v>44620</v>
      </c>
      <c r="K13" s="16"/>
      <c r="L13" s="5">
        <f t="shared" si="1"/>
        <v>3894.39</v>
      </c>
      <c r="M13" s="6"/>
      <c r="N13" s="6"/>
      <c r="O13" s="6"/>
      <c r="P13" s="30"/>
      <c r="Q13" s="30"/>
      <c r="R13" s="30"/>
      <c r="S13" s="7">
        <f>ROUND(J13*0.16,0)</f>
        <v>7139</v>
      </c>
      <c r="T13" s="7">
        <f>SUM(S13,L13)</f>
        <v>11033.39</v>
      </c>
      <c r="U13" s="8">
        <f>SUM(J13:S13)</f>
        <v>55653.39</v>
      </c>
    </row>
    <row r="14" spans="1:21" ht="9.75" customHeight="1" x14ac:dyDescent="0.15">
      <c r="A14" s="15">
        <v>43325</v>
      </c>
      <c r="B14" s="16">
        <v>41</v>
      </c>
      <c r="C14" s="16"/>
      <c r="D14" s="16"/>
      <c r="E14" s="16"/>
      <c r="F14" s="16"/>
      <c r="G14" s="16"/>
      <c r="H14" s="16"/>
      <c r="I14" s="16"/>
      <c r="J14" s="18">
        <f t="shared" si="2"/>
        <v>43325</v>
      </c>
      <c r="K14" s="16"/>
      <c r="L14" s="5">
        <f t="shared" si="1"/>
        <v>3715.68</v>
      </c>
      <c r="M14" s="6"/>
      <c r="N14" s="6"/>
      <c r="O14" s="6"/>
      <c r="P14" s="30"/>
      <c r="Q14" s="30"/>
      <c r="R14" s="30"/>
      <c r="S14" s="7">
        <f>ROUND(J14*0.16,0)</f>
        <v>6932</v>
      </c>
      <c r="T14" s="7">
        <f>SUM(S14,L14)</f>
        <v>10647.68</v>
      </c>
      <c r="U14" s="8">
        <f>SUM(J14:S14)</f>
        <v>53972.68</v>
      </c>
    </row>
    <row r="15" spans="1:21" ht="9.75" customHeight="1" x14ac:dyDescent="0.15">
      <c r="A15" s="15">
        <v>42067</v>
      </c>
      <c r="B15" s="16">
        <v>40</v>
      </c>
      <c r="C15" s="16"/>
      <c r="D15" s="16"/>
      <c r="E15" s="16"/>
      <c r="F15" s="16"/>
      <c r="G15" s="16"/>
      <c r="H15" s="16"/>
      <c r="I15" s="16"/>
      <c r="J15" s="18">
        <f t="shared" si="2"/>
        <v>42067</v>
      </c>
      <c r="K15" s="16"/>
      <c r="L15" s="5">
        <f t="shared" si="1"/>
        <v>3542.076</v>
      </c>
      <c r="M15" s="6"/>
      <c r="N15" s="6"/>
      <c r="O15" s="6"/>
      <c r="P15" s="30"/>
      <c r="Q15" s="30"/>
      <c r="R15" s="30"/>
      <c r="S15" s="7">
        <f>ROUND(J15*0.16,0)</f>
        <v>6731</v>
      </c>
      <c r="T15" s="7">
        <f>SUM(S15,L15)</f>
        <v>10273.076000000001</v>
      </c>
      <c r="U15" s="8">
        <f>SUM(J15:S15)</f>
        <v>52340.076000000001</v>
      </c>
    </row>
    <row r="16" spans="1:21" ht="9.75" customHeight="1" x14ac:dyDescent="0.15">
      <c r="A16" s="15">
        <v>40847</v>
      </c>
      <c r="B16" s="16">
        <v>39</v>
      </c>
      <c r="C16" s="16"/>
      <c r="D16" s="16"/>
      <c r="E16" s="16"/>
      <c r="F16" s="16"/>
      <c r="G16" s="16"/>
      <c r="H16" s="16"/>
      <c r="I16" s="17">
        <f t="shared" ref="I16:I23" si="3">A16</f>
        <v>40847</v>
      </c>
      <c r="J16" s="18">
        <f t="shared" si="2"/>
        <v>40847</v>
      </c>
      <c r="K16" s="16"/>
      <c r="L16" s="5">
        <f t="shared" si="1"/>
        <v>3373.806</v>
      </c>
      <c r="M16" s="6"/>
      <c r="N16" s="6"/>
      <c r="O16" s="6"/>
      <c r="P16" s="30"/>
      <c r="Q16" s="30"/>
      <c r="R16" s="30"/>
      <c r="S16" s="7">
        <f>ROUND(J16*0.16,0)</f>
        <v>6536</v>
      </c>
      <c r="T16" s="7">
        <f>SUM(S16,L16)</f>
        <v>9909.8060000000005</v>
      </c>
      <c r="U16" s="8">
        <f>SUM(T16,I16)</f>
        <v>50756.805999999997</v>
      </c>
    </row>
    <row r="17" spans="1:21" ht="9.75" customHeight="1" x14ac:dyDescent="0.15">
      <c r="A17" s="15">
        <v>39685</v>
      </c>
      <c r="B17" s="16">
        <v>38</v>
      </c>
      <c r="C17" s="16"/>
      <c r="D17" s="16"/>
      <c r="E17" s="16"/>
      <c r="F17" s="16"/>
      <c r="G17" s="16"/>
      <c r="H17" s="16"/>
      <c r="I17" s="17">
        <f t="shared" si="3"/>
        <v>39685</v>
      </c>
      <c r="J17" s="16"/>
      <c r="K17" s="16"/>
      <c r="L17" s="5">
        <f t="shared" si="1"/>
        <v>3225.56</v>
      </c>
      <c r="M17" s="6"/>
      <c r="N17" s="6"/>
      <c r="O17" s="6"/>
      <c r="P17" s="30"/>
      <c r="Q17" s="30"/>
      <c r="R17" s="30"/>
      <c r="S17" s="7">
        <f>ROUND(I17*0.16,0)</f>
        <v>6350</v>
      </c>
      <c r="T17" s="7">
        <f>SUM(S17,L17)</f>
        <v>9575.56</v>
      </c>
      <c r="U17" s="8">
        <f>SUM(T17,I17)</f>
        <v>49260.56</v>
      </c>
    </row>
    <row r="18" spans="1:21" ht="9.75" customHeight="1" x14ac:dyDescent="0.15">
      <c r="A18" s="15">
        <v>38511</v>
      </c>
      <c r="B18" s="16">
        <v>37</v>
      </c>
      <c r="C18" s="16"/>
      <c r="D18" s="16"/>
      <c r="E18" s="16"/>
      <c r="F18" s="16"/>
      <c r="G18" s="16"/>
      <c r="H18" s="16"/>
      <c r="I18" s="17">
        <f t="shared" si="3"/>
        <v>38511</v>
      </c>
      <c r="J18" s="16"/>
      <c r="K18" s="16"/>
      <c r="L18" s="5">
        <f t="shared" si="1"/>
        <v>3103.4639999999999</v>
      </c>
      <c r="M18" s="6"/>
      <c r="N18" s="6"/>
      <c r="O18" s="6"/>
      <c r="P18" s="30"/>
      <c r="Q18" s="30"/>
      <c r="R18" s="30"/>
      <c r="S18" s="7">
        <f>ROUND(I18*0.16,0)</f>
        <v>6162</v>
      </c>
      <c r="T18" s="7">
        <f>SUM(S18,L18)</f>
        <v>9265.4639999999999</v>
      </c>
      <c r="U18" s="8">
        <f>SUM(T18,I18)</f>
        <v>47776.464</v>
      </c>
    </row>
    <row r="19" spans="1:21" ht="9.75" customHeight="1" x14ac:dyDescent="0.15">
      <c r="A19" s="15">
        <v>37394</v>
      </c>
      <c r="B19" s="16">
        <v>36</v>
      </c>
      <c r="C19" s="16"/>
      <c r="D19" s="16"/>
      <c r="E19" s="16"/>
      <c r="F19" s="16"/>
      <c r="G19" s="16"/>
      <c r="H19" s="16"/>
      <c r="I19" s="18">
        <f t="shared" si="3"/>
        <v>37394</v>
      </c>
      <c r="J19" s="16"/>
      <c r="K19" s="16"/>
      <c r="L19" s="5">
        <f t="shared" si="1"/>
        <v>2987.2959999999998</v>
      </c>
      <c r="M19" s="6"/>
      <c r="N19" s="6"/>
      <c r="O19" s="6"/>
      <c r="P19" s="30"/>
      <c r="Q19" s="30"/>
      <c r="R19" s="30"/>
      <c r="S19" s="7">
        <f>ROUND(I19*0.16,0)</f>
        <v>5983</v>
      </c>
      <c r="T19" s="7">
        <f>SUM(S19,L19)</f>
        <v>8970.2960000000003</v>
      </c>
      <c r="U19" s="8">
        <f>SUM(T19,I19)</f>
        <v>46364.296000000002</v>
      </c>
    </row>
    <row r="20" spans="1:21" ht="9.75" customHeight="1" x14ac:dyDescent="0.15">
      <c r="A20" s="15">
        <v>36309</v>
      </c>
      <c r="B20" s="16">
        <v>35</v>
      </c>
      <c r="C20" s="16"/>
      <c r="D20" s="16"/>
      <c r="E20" s="16"/>
      <c r="F20" s="16"/>
      <c r="G20" s="16"/>
      <c r="H20" s="16"/>
      <c r="I20" s="18">
        <f t="shared" si="3"/>
        <v>36309</v>
      </c>
      <c r="J20" s="16"/>
      <c r="K20" s="16"/>
      <c r="L20" s="5">
        <f t="shared" si="1"/>
        <v>2874.4560000000001</v>
      </c>
      <c r="M20" s="6"/>
      <c r="N20" s="6"/>
      <c r="O20" s="6"/>
      <c r="P20" s="30"/>
      <c r="Q20" s="30"/>
      <c r="R20" s="30"/>
      <c r="S20" s="7">
        <f>ROUND(I20*0.16,0)</f>
        <v>5809</v>
      </c>
      <c r="T20" s="7">
        <f>SUM(S20,L20)</f>
        <v>8683.4560000000001</v>
      </c>
      <c r="U20" s="8">
        <f>SUM(T20,I20)</f>
        <v>44992.455999999998</v>
      </c>
    </row>
    <row r="21" spans="1:21" ht="9.75" customHeight="1" x14ac:dyDescent="0.15">
      <c r="A21" s="15">
        <v>35256</v>
      </c>
      <c r="B21" s="16">
        <v>34</v>
      </c>
      <c r="C21" s="16"/>
      <c r="D21" s="16"/>
      <c r="E21" s="16"/>
      <c r="F21" s="16"/>
      <c r="G21" s="16"/>
      <c r="H21" s="16"/>
      <c r="I21" s="18">
        <f t="shared" si="3"/>
        <v>35256</v>
      </c>
      <c r="J21" s="16"/>
      <c r="K21" s="16"/>
      <c r="L21" s="5">
        <f t="shared" si="1"/>
        <v>2764.944</v>
      </c>
      <c r="M21" s="6"/>
      <c r="N21" s="6"/>
      <c r="O21" s="6"/>
      <c r="P21" s="30"/>
      <c r="Q21" s="30"/>
      <c r="R21" s="30"/>
      <c r="S21" s="7">
        <f>ROUND(I21*0.16,0)</f>
        <v>5641</v>
      </c>
      <c r="T21" s="7">
        <f>SUM(S21,L21)</f>
        <v>8405.9439999999995</v>
      </c>
      <c r="U21" s="8">
        <f>SUM(T21,I21)</f>
        <v>43661.944000000003</v>
      </c>
    </row>
    <row r="22" spans="1:21" ht="9.75" customHeight="1" x14ac:dyDescent="0.15">
      <c r="A22" s="15">
        <v>34233</v>
      </c>
      <c r="B22" s="16">
        <v>33</v>
      </c>
      <c r="C22" s="16"/>
      <c r="D22" s="16"/>
      <c r="E22" s="16"/>
      <c r="F22" s="16"/>
      <c r="G22" s="16"/>
      <c r="H22" s="16"/>
      <c r="I22" s="18">
        <f t="shared" si="3"/>
        <v>34233</v>
      </c>
      <c r="J22" s="16"/>
      <c r="K22" s="16"/>
      <c r="L22" s="5">
        <f t="shared" si="1"/>
        <v>2658.5520000000001</v>
      </c>
      <c r="M22" s="6"/>
      <c r="N22" s="6"/>
      <c r="O22" s="6"/>
      <c r="P22" s="30"/>
      <c r="Q22" s="30"/>
      <c r="R22" s="30"/>
      <c r="S22" s="7">
        <f>ROUND(I22*0.16,0)</f>
        <v>5477</v>
      </c>
      <c r="T22" s="7">
        <f>SUM(S22,L22)</f>
        <v>8135.5519999999997</v>
      </c>
      <c r="U22" s="8">
        <f>SUM(T22,I22)</f>
        <v>42368.551999999996</v>
      </c>
    </row>
    <row r="23" spans="1:21" ht="9.75" customHeight="1" x14ac:dyDescent="0.15">
      <c r="A23" s="15">
        <v>33242</v>
      </c>
      <c r="B23" s="16">
        <v>32</v>
      </c>
      <c r="C23" s="16"/>
      <c r="D23" s="16"/>
      <c r="E23" s="16"/>
      <c r="F23" s="16"/>
      <c r="G23" s="16"/>
      <c r="H23" s="17">
        <f t="shared" ref="H23:H30" si="4">A23</f>
        <v>33242</v>
      </c>
      <c r="I23" s="18">
        <f t="shared" si="3"/>
        <v>33242</v>
      </c>
      <c r="J23" s="16"/>
      <c r="K23" s="16"/>
      <c r="L23" s="5">
        <f t="shared" si="1"/>
        <v>2555.4879999999998</v>
      </c>
      <c r="M23" s="6"/>
      <c r="N23" s="6"/>
      <c r="O23" s="6"/>
      <c r="P23" s="30"/>
      <c r="Q23" s="30"/>
      <c r="R23" s="30"/>
      <c r="S23" s="7">
        <f>ROUND(I23*0.16,0)</f>
        <v>5319</v>
      </c>
      <c r="T23" s="7">
        <f>SUM(S23,L23)</f>
        <v>7874.4879999999994</v>
      </c>
      <c r="U23" s="8">
        <f>SUM(T23,I23)</f>
        <v>41116.487999999998</v>
      </c>
    </row>
    <row r="24" spans="1:21" ht="9.75" customHeight="1" x14ac:dyDescent="0.15">
      <c r="A24" s="15">
        <v>32277</v>
      </c>
      <c r="B24" s="16">
        <v>31</v>
      </c>
      <c r="C24" s="16"/>
      <c r="D24" s="16"/>
      <c r="E24" s="16"/>
      <c r="F24" s="16"/>
      <c r="G24" s="16"/>
      <c r="H24" s="17">
        <f t="shared" si="4"/>
        <v>32277</v>
      </c>
      <c r="I24" s="19"/>
      <c r="J24" s="16"/>
      <c r="K24" s="16"/>
      <c r="L24" s="5">
        <f t="shared" si="1"/>
        <v>2455.1280000000002</v>
      </c>
      <c r="M24" s="6"/>
      <c r="N24" s="6"/>
      <c r="O24" s="6"/>
      <c r="P24" s="30"/>
      <c r="Q24" s="30"/>
      <c r="R24" s="30"/>
      <c r="S24" s="7">
        <f>ROUND(H24*0.16,0)</f>
        <v>5164</v>
      </c>
      <c r="T24" s="7">
        <f>SUM(S24,L24)</f>
        <v>7619.1280000000006</v>
      </c>
      <c r="U24" s="8">
        <f>SUM(T24,H24)</f>
        <v>39896.127999999997</v>
      </c>
    </row>
    <row r="25" spans="1:21" ht="9.75" customHeight="1" x14ac:dyDescent="0.15">
      <c r="A25" s="15">
        <v>31342</v>
      </c>
      <c r="B25" s="16">
        <v>30</v>
      </c>
      <c r="C25" s="16"/>
      <c r="D25" s="16"/>
      <c r="E25" s="16"/>
      <c r="F25" s="16"/>
      <c r="G25" s="16"/>
      <c r="H25" s="17">
        <f t="shared" si="4"/>
        <v>31342</v>
      </c>
      <c r="I25" s="19"/>
      <c r="J25" s="16"/>
      <c r="K25" s="16"/>
      <c r="L25" s="5">
        <f t="shared" si="1"/>
        <v>2357.8879999999999</v>
      </c>
      <c r="M25" s="6"/>
      <c r="N25" s="6"/>
      <c r="O25" s="6"/>
      <c r="P25" s="30"/>
      <c r="Q25" s="30"/>
      <c r="R25" s="30"/>
      <c r="S25" s="7">
        <f>ROUND(H25*0.16,0)</f>
        <v>5015</v>
      </c>
      <c r="T25" s="7">
        <f>SUM(S25,L25)</f>
        <v>7372.8879999999999</v>
      </c>
      <c r="U25" s="8">
        <f>SUM(T25,H25)</f>
        <v>38714.887999999999</v>
      </c>
    </row>
    <row r="26" spans="1:21" ht="9.75" customHeight="1" x14ac:dyDescent="0.15">
      <c r="A26" s="15">
        <v>30434</v>
      </c>
      <c r="B26" s="16">
        <v>29</v>
      </c>
      <c r="C26" s="16"/>
      <c r="D26" s="16"/>
      <c r="E26" s="16"/>
      <c r="F26" s="16"/>
      <c r="G26" s="16"/>
      <c r="H26" s="18">
        <f t="shared" si="4"/>
        <v>30434</v>
      </c>
      <c r="I26" s="19"/>
      <c r="J26" s="16"/>
      <c r="K26" s="16"/>
      <c r="L26" s="5">
        <f t="shared" si="1"/>
        <v>2263.4560000000001</v>
      </c>
      <c r="M26" s="6"/>
      <c r="N26" s="6"/>
      <c r="O26" s="6"/>
      <c r="P26" s="30"/>
      <c r="Q26" s="30"/>
      <c r="R26" s="30"/>
      <c r="S26" s="7">
        <f>ROUND(H26*0.16,0)</f>
        <v>4869</v>
      </c>
      <c r="T26" s="7">
        <f>SUM(S26,L26)</f>
        <v>7132.4560000000001</v>
      </c>
      <c r="U26" s="8">
        <f>SUM(T26,H26)</f>
        <v>37566.455999999998</v>
      </c>
    </row>
    <row r="27" spans="1:21" ht="9.75" customHeight="1" x14ac:dyDescent="0.15">
      <c r="A27" s="15">
        <v>29552</v>
      </c>
      <c r="B27" s="16">
        <v>28</v>
      </c>
      <c r="C27" s="16"/>
      <c r="D27" s="16"/>
      <c r="E27" s="16"/>
      <c r="F27" s="16"/>
      <c r="G27" s="16"/>
      <c r="H27" s="18">
        <f t="shared" si="4"/>
        <v>29552</v>
      </c>
      <c r="I27" s="16"/>
      <c r="J27" s="16"/>
      <c r="K27" s="16"/>
      <c r="L27" s="5">
        <f t="shared" si="1"/>
        <v>2171.7280000000001</v>
      </c>
      <c r="M27" s="6"/>
      <c r="N27" s="6"/>
      <c r="O27" s="6"/>
      <c r="P27" s="30"/>
      <c r="Q27" s="30"/>
      <c r="R27" s="30"/>
      <c r="S27" s="7">
        <f>ROUND(H27*0.16,0)</f>
        <v>4728</v>
      </c>
      <c r="T27" s="7">
        <f>SUM(S27,L27)</f>
        <v>6899.7280000000001</v>
      </c>
      <c r="U27" s="8">
        <f>SUM(T27,H27)</f>
        <v>36451.728000000003</v>
      </c>
    </row>
    <row r="28" spans="1:21" ht="9.75" customHeight="1" x14ac:dyDescent="0.15">
      <c r="A28" s="15">
        <v>28695</v>
      </c>
      <c r="B28" s="16">
        <v>27</v>
      </c>
      <c r="C28" s="16"/>
      <c r="D28" s="16"/>
      <c r="E28" s="16"/>
      <c r="F28" s="16"/>
      <c r="G28" s="16"/>
      <c r="H28" s="18">
        <f t="shared" si="4"/>
        <v>28695</v>
      </c>
      <c r="I28" s="16"/>
      <c r="J28" s="16"/>
      <c r="K28" s="16"/>
      <c r="L28" s="5">
        <f t="shared" si="1"/>
        <v>2082.6</v>
      </c>
      <c r="M28" s="6"/>
      <c r="N28" s="6"/>
      <c r="O28" s="6"/>
      <c r="P28" s="30"/>
      <c r="Q28" s="30"/>
      <c r="R28" s="30"/>
      <c r="S28" s="7">
        <f>ROUND(H28*0.16,0)</f>
        <v>4591</v>
      </c>
      <c r="T28" s="7">
        <f>SUM(S28,L28)</f>
        <v>6673.6</v>
      </c>
      <c r="U28" s="8">
        <f>SUM(T28,H28)</f>
        <v>35368.6</v>
      </c>
    </row>
    <row r="29" spans="1:21" ht="9.75" customHeight="1" x14ac:dyDescent="0.15">
      <c r="A29" s="15">
        <v>27864</v>
      </c>
      <c r="B29" s="16">
        <v>26</v>
      </c>
      <c r="C29" s="16"/>
      <c r="D29" s="16"/>
      <c r="E29" s="16"/>
      <c r="F29" s="16"/>
      <c r="G29" s="16"/>
      <c r="H29" s="18">
        <f t="shared" si="4"/>
        <v>27864</v>
      </c>
      <c r="I29" s="16"/>
      <c r="J29" s="16"/>
      <c r="K29" s="16"/>
      <c r="L29" s="5">
        <f t="shared" si="1"/>
        <v>1996.1759999999997</v>
      </c>
      <c r="M29" s="6"/>
      <c r="N29" s="6"/>
      <c r="O29" s="6"/>
      <c r="P29" s="30"/>
      <c r="Q29" s="30"/>
      <c r="R29" s="30"/>
      <c r="S29" s="7">
        <f>ROUND(H29*0.16,0)</f>
        <v>4458</v>
      </c>
      <c r="T29" s="7">
        <f>SUM(S29,L29)</f>
        <v>6454.1759999999995</v>
      </c>
      <c r="U29" s="8">
        <f>SUM(T29,H29)</f>
        <v>34318.175999999999</v>
      </c>
    </row>
    <row r="30" spans="1:21" ht="9.75" customHeight="1" x14ac:dyDescent="0.15">
      <c r="A30" s="15">
        <v>27057</v>
      </c>
      <c r="B30" s="16">
        <v>25</v>
      </c>
      <c r="C30" s="16"/>
      <c r="D30" s="16"/>
      <c r="E30" s="16"/>
      <c r="F30" s="16"/>
      <c r="G30" s="17">
        <f t="shared" ref="G30:G39" si="5">A30</f>
        <v>27057</v>
      </c>
      <c r="H30" s="18">
        <f t="shared" si="4"/>
        <v>27057</v>
      </c>
      <c r="I30" s="16"/>
      <c r="J30" s="16"/>
      <c r="K30" s="16"/>
      <c r="L30" s="5">
        <f t="shared" si="1"/>
        <v>1912.2479999999998</v>
      </c>
      <c r="M30" s="9">
        <f t="shared" ref="M30:M39" si="6">ROUND(G30*0.1,0)</f>
        <v>2706</v>
      </c>
      <c r="N30" s="9">
        <f t="shared" ref="N30" si="7">SUM(L30:M30)</f>
        <v>4618.2479999999996</v>
      </c>
      <c r="O30" s="10">
        <f>SUM(G30,L30,M30)</f>
        <v>31675.248</v>
      </c>
      <c r="P30" s="26">
        <f>ROUND(G30*0.225,0)</f>
        <v>6088</v>
      </c>
      <c r="Q30" s="26">
        <f>SUM(L30,P30)</f>
        <v>8000.2479999999996</v>
      </c>
      <c r="R30" s="25">
        <f>SUM(G30,Q30)</f>
        <v>35057.248</v>
      </c>
      <c r="S30" s="7">
        <f>ROUND(H30*0.16,0)</f>
        <v>4329</v>
      </c>
      <c r="T30" s="7">
        <f>SUM(S30,L30)</f>
        <v>6241.2479999999996</v>
      </c>
      <c r="U30" s="8">
        <f>SUM(T30,H30)</f>
        <v>33298.248</v>
      </c>
    </row>
    <row r="31" spans="1:21" ht="9.75" customHeight="1" x14ac:dyDescent="0.15">
      <c r="A31" s="15">
        <v>26274</v>
      </c>
      <c r="B31" s="16">
        <v>24</v>
      </c>
      <c r="C31" s="16"/>
      <c r="D31" s="16"/>
      <c r="E31" s="16"/>
      <c r="F31" s="16"/>
      <c r="G31" s="17">
        <f t="shared" si="5"/>
        <v>26274</v>
      </c>
      <c r="H31" s="16"/>
      <c r="I31" s="16"/>
      <c r="J31" s="16"/>
      <c r="K31" s="16"/>
      <c r="L31" s="5">
        <f t="shared" si="1"/>
        <v>1830.8159999999998</v>
      </c>
      <c r="M31" s="9">
        <f t="shared" si="6"/>
        <v>2627</v>
      </c>
      <c r="N31" s="9">
        <f t="shared" ref="N31:N54" si="8">SUM(L31:M31)</f>
        <v>4457.8159999999998</v>
      </c>
      <c r="O31" s="10">
        <f>SUM(G31,L31,M31)</f>
        <v>30731.815999999999</v>
      </c>
      <c r="P31" s="26">
        <f t="shared" ref="P31:P39" si="9">ROUND(G31*0.225,0)</f>
        <v>5912</v>
      </c>
      <c r="Q31" s="26">
        <f t="shared" ref="Q31:Q54" si="10">SUM(L31,P31)</f>
        <v>7742.8159999999998</v>
      </c>
      <c r="R31" s="25">
        <f t="shared" ref="R31:R39" si="11">SUM(G31,Q31)</f>
        <v>34016.815999999999</v>
      </c>
      <c r="S31" s="11"/>
      <c r="T31" s="11"/>
      <c r="U31" s="12"/>
    </row>
    <row r="32" spans="1:21" ht="9.75" customHeight="1" x14ac:dyDescent="0.15">
      <c r="A32" s="15">
        <v>25513</v>
      </c>
      <c r="B32" s="16">
        <v>23</v>
      </c>
      <c r="C32" s="16"/>
      <c r="D32" s="16"/>
      <c r="E32" s="16"/>
      <c r="F32" s="16"/>
      <c r="G32" s="17">
        <f t="shared" si="5"/>
        <v>25513</v>
      </c>
      <c r="H32" s="16"/>
      <c r="I32" s="16"/>
      <c r="J32" s="16"/>
      <c r="K32" s="16"/>
      <c r="L32" s="5">
        <f t="shared" si="1"/>
        <v>1751.6719999999998</v>
      </c>
      <c r="M32" s="9">
        <f t="shared" si="6"/>
        <v>2551</v>
      </c>
      <c r="N32" s="9">
        <f t="shared" si="8"/>
        <v>4302.6719999999996</v>
      </c>
      <c r="O32" s="10">
        <f t="shared" ref="O32:O39" si="12">SUM(G32,L32,M32)</f>
        <v>29815.671999999999</v>
      </c>
      <c r="P32" s="26">
        <f t="shared" si="9"/>
        <v>5740</v>
      </c>
      <c r="Q32" s="26">
        <f t="shared" si="10"/>
        <v>7491.6719999999996</v>
      </c>
      <c r="R32" s="25">
        <f t="shared" si="11"/>
        <v>33004.671999999999</v>
      </c>
      <c r="S32" s="11"/>
      <c r="T32" s="11"/>
      <c r="U32" s="12"/>
    </row>
    <row r="33" spans="1:21" ht="9.75" customHeight="1" x14ac:dyDescent="0.15">
      <c r="A33" s="15">
        <v>24775</v>
      </c>
      <c r="B33" s="16">
        <v>22</v>
      </c>
      <c r="C33" s="16"/>
      <c r="D33" s="16"/>
      <c r="E33" s="16"/>
      <c r="F33" s="16"/>
      <c r="G33" s="18">
        <f t="shared" si="5"/>
        <v>24775</v>
      </c>
      <c r="H33" s="16"/>
      <c r="I33" s="16"/>
      <c r="J33" s="16"/>
      <c r="K33" s="16"/>
      <c r="L33" s="5">
        <f t="shared" si="1"/>
        <v>1674.9199999999998</v>
      </c>
      <c r="M33" s="9">
        <f t="shared" si="6"/>
        <v>2478</v>
      </c>
      <c r="N33" s="9">
        <f t="shared" si="8"/>
        <v>4152.92</v>
      </c>
      <c r="O33" s="10">
        <f t="shared" si="12"/>
        <v>28927.919999999998</v>
      </c>
      <c r="P33" s="26">
        <f t="shared" si="9"/>
        <v>5574</v>
      </c>
      <c r="Q33" s="26">
        <f t="shared" si="10"/>
        <v>7248.92</v>
      </c>
      <c r="R33" s="25">
        <f t="shared" si="11"/>
        <v>32023.919999999998</v>
      </c>
      <c r="S33" s="11"/>
      <c r="T33" s="11"/>
      <c r="U33" s="12"/>
    </row>
    <row r="34" spans="1:21" ht="9.75" customHeight="1" x14ac:dyDescent="0.15">
      <c r="A34" s="15">
        <v>24057</v>
      </c>
      <c r="B34" s="16">
        <v>21</v>
      </c>
      <c r="C34" s="16"/>
      <c r="D34" s="16"/>
      <c r="E34" s="16"/>
      <c r="F34" s="16"/>
      <c r="G34" s="18">
        <f t="shared" si="5"/>
        <v>24057</v>
      </c>
      <c r="H34" s="16"/>
      <c r="I34" s="16"/>
      <c r="J34" s="16"/>
      <c r="K34" s="16"/>
      <c r="L34" s="5">
        <f t="shared" si="1"/>
        <v>1600.2479999999998</v>
      </c>
      <c r="M34" s="9">
        <f t="shared" si="6"/>
        <v>2406</v>
      </c>
      <c r="N34" s="9">
        <f t="shared" si="8"/>
        <v>4006.2479999999996</v>
      </c>
      <c r="O34" s="10">
        <f t="shared" si="12"/>
        <v>28063.248</v>
      </c>
      <c r="P34" s="26">
        <f t="shared" si="9"/>
        <v>5413</v>
      </c>
      <c r="Q34" s="26">
        <f t="shared" si="10"/>
        <v>7013.2479999999996</v>
      </c>
      <c r="R34" s="25">
        <f t="shared" si="11"/>
        <v>31070.248</v>
      </c>
      <c r="S34" s="11"/>
      <c r="T34" s="11"/>
      <c r="U34" s="12"/>
    </row>
    <row r="35" spans="1:21" ht="9.75" customHeight="1" x14ac:dyDescent="0.15">
      <c r="A35" s="15">
        <v>23386</v>
      </c>
      <c r="B35" s="16">
        <v>20</v>
      </c>
      <c r="C35" s="16"/>
      <c r="D35" s="16"/>
      <c r="E35" s="16"/>
      <c r="F35" s="16"/>
      <c r="G35" s="18">
        <f t="shared" si="5"/>
        <v>23386</v>
      </c>
      <c r="H35" s="16"/>
      <c r="I35" s="16"/>
      <c r="J35" s="16"/>
      <c r="K35" s="16"/>
      <c r="L35" s="5">
        <f t="shared" si="1"/>
        <v>1530.4639999999999</v>
      </c>
      <c r="M35" s="9">
        <f t="shared" si="6"/>
        <v>2339</v>
      </c>
      <c r="N35" s="9">
        <f t="shared" si="8"/>
        <v>3869.4639999999999</v>
      </c>
      <c r="O35" s="10">
        <f t="shared" si="12"/>
        <v>27255.464</v>
      </c>
      <c r="P35" s="26">
        <f t="shared" si="9"/>
        <v>5262</v>
      </c>
      <c r="Q35" s="26">
        <f t="shared" si="10"/>
        <v>6792.4639999999999</v>
      </c>
      <c r="R35" s="25">
        <f t="shared" si="11"/>
        <v>30178.464</v>
      </c>
      <c r="S35" s="11"/>
      <c r="T35" s="11"/>
      <c r="U35" s="12"/>
    </row>
    <row r="36" spans="1:21" ht="9.75" customHeight="1" x14ac:dyDescent="0.15">
      <c r="A36" s="15">
        <v>22685</v>
      </c>
      <c r="B36" s="16">
        <v>19</v>
      </c>
      <c r="C36" s="16"/>
      <c r="D36" s="16"/>
      <c r="E36" s="16"/>
      <c r="F36" s="16"/>
      <c r="G36" s="18">
        <f t="shared" si="5"/>
        <v>22685</v>
      </c>
      <c r="H36" s="16"/>
      <c r="I36" s="16"/>
      <c r="J36" s="16"/>
      <c r="K36" s="16"/>
      <c r="L36" s="5">
        <f t="shared" si="1"/>
        <v>1457.56</v>
      </c>
      <c r="M36" s="9">
        <f t="shared" si="6"/>
        <v>2269</v>
      </c>
      <c r="N36" s="9">
        <f t="shared" si="8"/>
        <v>3726.56</v>
      </c>
      <c r="O36" s="10">
        <f t="shared" si="12"/>
        <v>26411.56</v>
      </c>
      <c r="P36" s="26">
        <f t="shared" si="9"/>
        <v>5104</v>
      </c>
      <c r="Q36" s="26">
        <f t="shared" si="10"/>
        <v>6561.5599999999995</v>
      </c>
      <c r="R36" s="25">
        <f t="shared" si="11"/>
        <v>29246.559999999998</v>
      </c>
      <c r="S36" s="11"/>
      <c r="T36" s="11"/>
      <c r="U36" s="12"/>
    </row>
    <row r="37" spans="1:21" ht="9.75" customHeight="1" x14ac:dyDescent="0.15">
      <c r="A37" s="15">
        <v>22029</v>
      </c>
      <c r="B37" s="16">
        <v>18</v>
      </c>
      <c r="C37" s="16"/>
      <c r="D37" s="16"/>
      <c r="E37" s="16"/>
      <c r="F37" s="17">
        <f t="shared" ref="F37:F44" si="13">A37</f>
        <v>22029</v>
      </c>
      <c r="G37" s="18">
        <f t="shared" si="5"/>
        <v>22029</v>
      </c>
      <c r="H37" s="16"/>
      <c r="I37" s="16"/>
      <c r="J37" s="16"/>
      <c r="K37" s="16"/>
      <c r="L37" s="5">
        <f t="shared" si="1"/>
        <v>1389.3359999999998</v>
      </c>
      <c r="M37" s="9">
        <f t="shared" si="6"/>
        <v>2203</v>
      </c>
      <c r="N37" s="9">
        <f t="shared" si="8"/>
        <v>3592.3359999999998</v>
      </c>
      <c r="O37" s="10">
        <f t="shared" si="12"/>
        <v>25621.335999999999</v>
      </c>
      <c r="P37" s="26">
        <f t="shared" si="9"/>
        <v>4957</v>
      </c>
      <c r="Q37" s="26">
        <f t="shared" si="10"/>
        <v>6346.3359999999993</v>
      </c>
      <c r="R37" s="25">
        <f t="shared" si="11"/>
        <v>28375.335999999999</v>
      </c>
      <c r="S37" s="11"/>
      <c r="T37" s="11"/>
      <c r="U37" s="12"/>
    </row>
    <row r="38" spans="1:21" ht="9.75" customHeight="1" x14ac:dyDescent="0.15">
      <c r="A38" s="15">
        <v>21391</v>
      </c>
      <c r="B38" s="16">
        <v>17</v>
      </c>
      <c r="C38" s="16"/>
      <c r="D38" s="16"/>
      <c r="E38" s="16"/>
      <c r="F38" s="17">
        <f t="shared" si="13"/>
        <v>21391</v>
      </c>
      <c r="G38" s="18">
        <f t="shared" si="5"/>
        <v>21391</v>
      </c>
      <c r="H38" s="16"/>
      <c r="I38" s="16"/>
      <c r="J38" s="16"/>
      <c r="K38" s="16"/>
      <c r="L38" s="5">
        <f t="shared" ref="L38:L40" si="14">IF(A38&gt;41865,((A38-41865)*0.138)+3514.2,IF(A38&gt;40040,((A38-40040)*0.138)+3262.44,IF(A38&gt;7956,((A38-7956)*0.104)-74.256,IF(A38&gt;5772,((A38-5772)*-0.034),0))))</f>
        <v>1322.9839999999999</v>
      </c>
      <c r="M38" s="9">
        <f t="shared" si="6"/>
        <v>2139</v>
      </c>
      <c r="N38" s="9">
        <f t="shared" si="8"/>
        <v>3461.9839999999999</v>
      </c>
      <c r="O38" s="10">
        <f t="shared" si="12"/>
        <v>24852.984</v>
      </c>
      <c r="P38" s="26">
        <f t="shared" si="9"/>
        <v>4813</v>
      </c>
      <c r="Q38" s="26">
        <f t="shared" si="10"/>
        <v>6135.9840000000004</v>
      </c>
      <c r="R38" s="25">
        <f t="shared" si="11"/>
        <v>27526.984</v>
      </c>
      <c r="S38" s="11"/>
      <c r="T38" s="11"/>
      <c r="U38" s="12"/>
    </row>
    <row r="39" spans="1:21" ht="9.75" customHeight="1" x14ac:dyDescent="0.15">
      <c r="A39" s="15">
        <v>20781</v>
      </c>
      <c r="B39" s="16">
        <v>16</v>
      </c>
      <c r="C39" s="16"/>
      <c r="D39" s="16"/>
      <c r="E39" s="16"/>
      <c r="F39" s="18">
        <f t="shared" si="13"/>
        <v>20781</v>
      </c>
      <c r="G39" s="18">
        <f t="shared" si="5"/>
        <v>20781</v>
      </c>
      <c r="H39" s="16"/>
      <c r="I39" s="16"/>
      <c r="J39" s="16"/>
      <c r="K39" s="16"/>
      <c r="L39" s="5">
        <f t="shared" si="14"/>
        <v>1259.5439999999999</v>
      </c>
      <c r="M39" s="9">
        <f t="shared" si="6"/>
        <v>2078</v>
      </c>
      <c r="N39" s="9">
        <f t="shared" si="8"/>
        <v>3337.5439999999999</v>
      </c>
      <c r="O39" s="10">
        <f t="shared" si="12"/>
        <v>24118.544000000002</v>
      </c>
      <c r="P39" s="26">
        <f t="shared" si="9"/>
        <v>4676</v>
      </c>
      <c r="Q39" s="26">
        <f t="shared" si="10"/>
        <v>5935.5439999999999</v>
      </c>
      <c r="R39" s="25">
        <f t="shared" si="11"/>
        <v>26716.544000000002</v>
      </c>
      <c r="S39" s="11"/>
      <c r="T39" s="11"/>
      <c r="U39" s="12"/>
    </row>
    <row r="40" spans="1:21" ht="9.75" customHeight="1" x14ac:dyDescent="0.15">
      <c r="A40" s="15">
        <v>20198</v>
      </c>
      <c r="B40" s="16">
        <v>15</v>
      </c>
      <c r="C40" s="16"/>
      <c r="D40" s="16"/>
      <c r="E40" s="16"/>
      <c r="F40" s="18">
        <f t="shared" si="13"/>
        <v>20198</v>
      </c>
      <c r="G40" s="16"/>
      <c r="H40" s="16"/>
      <c r="I40" s="16"/>
      <c r="J40" s="16"/>
      <c r="K40" s="16"/>
      <c r="L40" s="5">
        <f t="shared" si="14"/>
        <v>1198.9119999999998</v>
      </c>
      <c r="M40" s="9">
        <f>ROUND(F40*0.1,0)</f>
        <v>2020</v>
      </c>
      <c r="N40" s="9">
        <f t="shared" si="8"/>
        <v>3218.9119999999998</v>
      </c>
      <c r="O40" s="10">
        <f>SUM(F40,L40,M40)</f>
        <v>23416.912</v>
      </c>
      <c r="P40" s="26">
        <f>ROUND(F40*0.225,0)</f>
        <v>4545</v>
      </c>
      <c r="Q40" s="26">
        <f t="shared" si="10"/>
        <v>5743.9120000000003</v>
      </c>
      <c r="R40" s="25">
        <f>SUM(F40,Q40)</f>
        <v>25941.912</v>
      </c>
      <c r="S40" s="11"/>
      <c r="T40" s="11"/>
      <c r="U40" s="12"/>
    </row>
    <row r="41" spans="1:21" ht="9.75" customHeight="1" x14ac:dyDescent="0.15">
      <c r="A41" s="15">
        <v>19632</v>
      </c>
      <c r="B41" s="16">
        <v>14</v>
      </c>
      <c r="C41" s="16"/>
      <c r="D41" s="16"/>
      <c r="E41" s="16"/>
      <c r="F41" s="18">
        <f t="shared" si="13"/>
        <v>19632</v>
      </c>
      <c r="G41" s="16"/>
      <c r="H41" s="16"/>
      <c r="I41" s="16"/>
      <c r="J41" s="16"/>
      <c r="K41" s="16"/>
      <c r="L41" s="5">
        <f>IF(A41&gt;41865,((A41-41865)*0.138)+3514.2,IF(A41&gt;40040,((A41-40040)*0.138)+3262.44,IF(A41&gt;7956,((A41-7956)*0.104)-74.256,IF(A41&gt;5772,((A41-5772)*-0.034),0))))</f>
        <v>1140.0479999999998</v>
      </c>
      <c r="M41" s="9">
        <f>ROUND(F41*0.1,0)</f>
        <v>1963</v>
      </c>
      <c r="N41" s="9">
        <f t="shared" si="8"/>
        <v>3103.0479999999998</v>
      </c>
      <c r="O41" s="10">
        <f>SUM(F41,L41,M41)</f>
        <v>22735.047999999999</v>
      </c>
      <c r="P41" s="26">
        <f t="shared" ref="P41:P44" si="15">ROUND(F41*0.225,0)</f>
        <v>4417</v>
      </c>
      <c r="Q41" s="26">
        <f t="shared" si="10"/>
        <v>5557.0479999999998</v>
      </c>
      <c r="R41" s="25">
        <f t="shared" ref="R41:R44" si="16">SUM(F41,Q41)</f>
        <v>25189.047999999999</v>
      </c>
      <c r="S41" s="11"/>
      <c r="T41" s="11"/>
      <c r="U41" s="12"/>
    </row>
    <row r="42" spans="1:21" ht="9.75" customHeight="1" x14ac:dyDescent="0.15">
      <c r="A42" s="15">
        <v>19083</v>
      </c>
      <c r="B42" s="16">
        <v>13</v>
      </c>
      <c r="C42" s="16"/>
      <c r="D42" s="16"/>
      <c r="E42" s="17">
        <f t="shared" ref="E42:E49" si="17">A42</f>
        <v>19083</v>
      </c>
      <c r="F42" s="18">
        <f t="shared" si="13"/>
        <v>19083</v>
      </c>
      <c r="G42" s="16"/>
      <c r="H42" s="16"/>
      <c r="I42" s="16"/>
      <c r="J42" s="16"/>
      <c r="K42" s="16"/>
      <c r="L42" s="5">
        <f>IF(A42&gt;41865,((A42-41865)*0.138)+3514.2,IF(A42&gt;40040,((A42-40040)*0.138)+3262.44,IF(A42&gt;7956,((A42-7956)*0.104)-74.256,IF(A42&gt;5772,((A42-5772)*-0.034),0))))</f>
        <v>1082.9519999999998</v>
      </c>
      <c r="M42" s="9">
        <f>ROUND(F42*0.1,0)</f>
        <v>1908</v>
      </c>
      <c r="N42" s="9">
        <f t="shared" si="8"/>
        <v>2990.9519999999998</v>
      </c>
      <c r="O42" s="10">
        <f>SUM(F42,L42,M42)</f>
        <v>22073.952000000001</v>
      </c>
      <c r="P42" s="26">
        <f t="shared" si="15"/>
        <v>4294</v>
      </c>
      <c r="Q42" s="26">
        <f t="shared" si="10"/>
        <v>5376.9519999999993</v>
      </c>
      <c r="R42" s="25">
        <f t="shared" si="16"/>
        <v>24459.951999999997</v>
      </c>
      <c r="S42" s="11"/>
      <c r="T42" s="11"/>
      <c r="U42" s="12"/>
    </row>
    <row r="43" spans="1:21" ht="9.75" customHeight="1" x14ac:dyDescent="0.15">
      <c r="A43" s="15">
        <v>18549</v>
      </c>
      <c r="B43" s="16">
        <v>12</v>
      </c>
      <c r="C43" s="16"/>
      <c r="D43" s="16"/>
      <c r="E43" s="17">
        <f t="shared" si="17"/>
        <v>18549</v>
      </c>
      <c r="F43" s="18">
        <f t="shared" si="13"/>
        <v>18549</v>
      </c>
      <c r="G43" s="16"/>
      <c r="H43" s="16"/>
      <c r="I43" s="16"/>
      <c r="J43" s="16"/>
      <c r="K43" s="16"/>
      <c r="L43" s="5">
        <f t="shared" ref="L43:L54" si="18">IF(A43&gt;41865,((A43-41865)*0.138)+3514.2,IF(A43&gt;40040,((A43-40040)*0.138)+3262.44,IF(A43&gt;7956,((A43-7956)*0.104)-74.256,IF(A43&gt;5772,((A43-5772)*-0.034),0))))</f>
        <v>1027.4159999999999</v>
      </c>
      <c r="M43" s="9">
        <f>ROUND(F43*0.1,0)</f>
        <v>1855</v>
      </c>
      <c r="N43" s="9">
        <f t="shared" si="8"/>
        <v>2882.4160000000002</v>
      </c>
      <c r="O43" s="10">
        <f>SUM(F43,L43,M43)</f>
        <v>21431.416000000001</v>
      </c>
      <c r="P43" s="26">
        <f t="shared" si="15"/>
        <v>4174</v>
      </c>
      <c r="Q43" s="26">
        <f t="shared" si="10"/>
        <v>5201.4160000000002</v>
      </c>
      <c r="R43" s="25">
        <f t="shared" si="16"/>
        <v>23750.416000000001</v>
      </c>
      <c r="S43" s="11"/>
      <c r="T43" s="11"/>
      <c r="U43" s="12"/>
    </row>
    <row r="44" spans="1:21" ht="9.75" customHeight="1" x14ac:dyDescent="0.15">
      <c r="A44" s="15">
        <v>18031</v>
      </c>
      <c r="B44" s="16">
        <v>11</v>
      </c>
      <c r="C44" s="16"/>
      <c r="D44" s="16"/>
      <c r="E44" s="18">
        <f t="shared" si="17"/>
        <v>18031</v>
      </c>
      <c r="F44" s="18">
        <f t="shared" si="13"/>
        <v>18031</v>
      </c>
      <c r="G44" s="16"/>
      <c r="H44" s="16"/>
      <c r="I44" s="16"/>
      <c r="J44" s="16"/>
      <c r="K44" s="16"/>
      <c r="L44" s="5">
        <f t="shared" si="18"/>
        <v>973.54399999999998</v>
      </c>
      <c r="M44" s="9">
        <f>ROUND(F44*0.1,0)</f>
        <v>1803</v>
      </c>
      <c r="N44" s="9">
        <f t="shared" si="8"/>
        <v>2776.5439999999999</v>
      </c>
      <c r="O44" s="10">
        <f>SUM(F44,L44,M44)</f>
        <v>20807.544000000002</v>
      </c>
      <c r="P44" s="26">
        <f t="shared" si="15"/>
        <v>4057</v>
      </c>
      <c r="Q44" s="26">
        <f t="shared" si="10"/>
        <v>5030.5439999999999</v>
      </c>
      <c r="R44" s="25">
        <f t="shared" si="16"/>
        <v>23061.544000000002</v>
      </c>
      <c r="S44" s="11"/>
      <c r="T44" s="11"/>
      <c r="U44" s="12"/>
    </row>
    <row r="45" spans="1:21" ht="9.75" customHeight="1" x14ac:dyDescent="0.15">
      <c r="A45" s="15">
        <v>17528</v>
      </c>
      <c r="B45" s="16">
        <v>10</v>
      </c>
      <c r="C45" s="16"/>
      <c r="D45" s="16"/>
      <c r="E45" s="18">
        <f t="shared" si="17"/>
        <v>17528</v>
      </c>
      <c r="F45" s="16"/>
      <c r="G45" s="16"/>
      <c r="H45" s="16"/>
      <c r="I45" s="16"/>
      <c r="J45" s="16"/>
      <c r="K45" s="16"/>
      <c r="L45" s="5">
        <f t="shared" si="18"/>
        <v>921.23199999999997</v>
      </c>
      <c r="M45" s="9">
        <f>ROUND(E45*0.1,0)</f>
        <v>1753</v>
      </c>
      <c r="N45" s="9">
        <f t="shared" si="8"/>
        <v>2674.232</v>
      </c>
      <c r="O45" s="10">
        <f>SUM(E45,L45,M45)</f>
        <v>20202.232</v>
      </c>
      <c r="P45" s="26">
        <f>ROUND(E45*0.225,0)</f>
        <v>3944</v>
      </c>
      <c r="Q45" s="26">
        <f t="shared" si="10"/>
        <v>4865.232</v>
      </c>
      <c r="R45" s="25">
        <f>SUM(E45,Q45)</f>
        <v>22393.232</v>
      </c>
      <c r="S45" s="11"/>
      <c r="T45" s="11"/>
      <c r="U45" s="12"/>
    </row>
    <row r="46" spans="1:21" ht="9.75" customHeight="1" x14ac:dyDescent="0.15">
      <c r="A46" s="15">
        <v>17039</v>
      </c>
      <c r="B46" s="16">
        <v>9</v>
      </c>
      <c r="C46" s="16"/>
      <c r="D46" s="16"/>
      <c r="E46" s="18">
        <f t="shared" si="17"/>
        <v>17039</v>
      </c>
      <c r="F46" s="16"/>
      <c r="G46" s="16"/>
      <c r="H46" s="16"/>
      <c r="I46" s="16"/>
      <c r="J46" s="16"/>
      <c r="K46" s="16"/>
      <c r="L46" s="5">
        <f t="shared" si="18"/>
        <v>870.37599999999998</v>
      </c>
      <c r="M46" s="9">
        <f>ROUND(E46*0.1,0)</f>
        <v>1704</v>
      </c>
      <c r="N46" s="9">
        <f t="shared" si="8"/>
        <v>2574.3760000000002</v>
      </c>
      <c r="O46" s="10">
        <f>SUM(E46,L46,M46)</f>
        <v>19613.376</v>
      </c>
      <c r="P46" s="26">
        <f t="shared" ref="P46:P49" si="19">ROUND(E46*0.225,0)</f>
        <v>3834</v>
      </c>
      <c r="Q46" s="26">
        <f t="shared" si="10"/>
        <v>4704.3760000000002</v>
      </c>
      <c r="R46" s="25">
        <f t="shared" ref="R46:R49" si="20">SUM(E46,Q46)</f>
        <v>21743.376</v>
      </c>
      <c r="S46" s="11"/>
      <c r="T46" s="11"/>
      <c r="U46" s="12"/>
    </row>
    <row r="47" spans="1:21" ht="9.75" customHeight="1" x14ac:dyDescent="0.15">
      <c r="A47" s="15">
        <v>16577</v>
      </c>
      <c r="B47" s="16">
        <v>8</v>
      </c>
      <c r="C47" s="16"/>
      <c r="D47" s="16"/>
      <c r="E47" s="18">
        <f t="shared" si="17"/>
        <v>16577</v>
      </c>
      <c r="F47" s="16"/>
      <c r="G47" s="16"/>
      <c r="H47" s="16"/>
      <c r="I47" s="16"/>
      <c r="J47" s="16"/>
      <c r="K47" s="16"/>
      <c r="L47" s="5">
        <f t="shared" si="18"/>
        <v>822.32799999999997</v>
      </c>
      <c r="M47" s="9">
        <f>ROUND(E47*0.1,0)</f>
        <v>1658</v>
      </c>
      <c r="N47" s="9">
        <f t="shared" si="8"/>
        <v>2480.328</v>
      </c>
      <c r="O47" s="10">
        <f>SUM(E47,L47,M47)</f>
        <v>19057.328000000001</v>
      </c>
      <c r="P47" s="26">
        <f t="shared" si="19"/>
        <v>3730</v>
      </c>
      <c r="Q47" s="26">
        <f t="shared" si="10"/>
        <v>4552.3279999999995</v>
      </c>
      <c r="R47" s="25">
        <f t="shared" si="20"/>
        <v>21129.328000000001</v>
      </c>
      <c r="S47" s="11"/>
      <c r="T47" s="11"/>
      <c r="U47" s="12"/>
    </row>
    <row r="48" spans="1:21" ht="9.75" customHeight="1" x14ac:dyDescent="0.15">
      <c r="A48" s="15">
        <v>16131</v>
      </c>
      <c r="B48" s="16">
        <v>7</v>
      </c>
      <c r="C48" s="16"/>
      <c r="D48" s="16"/>
      <c r="E48" s="18">
        <f t="shared" si="17"/>
        <v>16131</v>
      </c>
      <c r="F48" s="16"/>
      <c r="G48" s="16"/>
      <c r="H48" s="16"/>
      <c r="I48" s="16"/>
      <c r="J48" s="16"/>
      <c r="K48" s="16"/>
      <c r="L48" s="5">
        <f t="shared" si="18"/>
        <v>775.94399999999996</v>
      </c>
      <c r="M48" s="9">
        <f>ROUND(E48*0.1,0)</f>
        <v>1613</v>
      </c>
      <c r="N48" s="9">
        <f t="shared" si="8"/>
        <v>2388.944</v>
      </c>
      <c r="O48" s="10">
        <f>SUM(E48,L48,M48)</f>
        <v>18519.944</v>
      </c>
      <c r="P48" s="26">
        <f t="shared" si="19"/>
        <v>3629</v>
      </c>
      <c r="Q48" s="26">
        <f t="shared" si="10"/>
        <v>4404.9439999999995</v>
      </c>
      <c r="R48" s="25">
        <f t="shared" si="20"/>
        <v>20535.944</v>
      </c>
      <c r="S48" s="11"/>
      <c r="T48" s="11"/>
      <c r="U48" s="12"/>
    </row>
    <row r="49" spans="1:21" ht="9.75" customHeight="1" x14ac:dyDescent="0.15">
      <c r="A49" s="15">
        <v>15765</v>
      </c>
      <c r="B49" s="16">
        <v>6</v>
      </c>
      <c r="C49" s="16"/>
      <c r="D49" s="17">
        <f>A49</f>
        <v>15765</v>
      </c>
      <c r="E49" s="18">
        <f t="shared" si="17"/>
        <v>15765</v>
      </c>
      <c r="F49" s="16"/>
      <c r="G49" s="16"/>
      <c r="H49" s="16"/>
      <c r="I49" s="16"/>
      <c r="J49" s="16"/>
      <c r="K49" s="16"/>
      <c r="L49" s="5">
        <f t="shared" si="18"/>
        <v>737.88</v>
      </c>
      <c r="M49" s="9">
        <f>ROUND(E49*0.1,0)</f>
        <v>1577</v>
      </c>
      <c r="N49" s="9">
        <f t="shared" si="8"/>
        <v>2314.88</v>
      </c>
      <c r="O49" s="10">
        <f>SUM(E49,L49,M49)</f>
        <v>18079.88</v>
      </c>
      <c r="P49" s="26">
        <f t="shared" si="19"/>
        <v>3547</v>
      </c>
      <c r="Q49" s="26">
        <f t="shared" si="10"/>
        <v>4284.88</v>
      </c>
      <c r="R49" s="25">
        <f t="shared" si="20"/>
        <v>20049.88</v>
      </c>
      <c r="S49" s="11"/>
      <c r="T49" s="11"/>
      <c r="U49" s="12"/>
    </row>
    <row r="50" spans="1:21" ht="9.75" customHeight="1" x14ac:dyDescent="0.15">
      <c r="A50" s="15">
        <v>15356</v>
      </c>
      <c r="B50" s="16">
        <v>5</v>
      </c>
      <c r="C50" s="16"/>
      <c r="D50" s="18">
        <f>A50</f>
        <v>15356</v>
      </c>
      <c r="E50" s="16"/>
      <c r="F50" s="16"/>
      <c r="G50" s="16"/>
      <c r="H50" s="16"/>
      <c r="I50" s="16"/>
      <c r="J50" s="16"/>
      <c r="K50" s="16"/>
      <c r="L50" s="5">
        <f t="shared" si="18"/>
        <v>695.34399999999994</v>
      </c>
      <c r="M50" s="9">
        <f>ROUND(D50*0.1,0)</f>
        <v>1536</v>
      </c>
      <c r="N50" s="9">
        <f t="shared" si="8"/>
        <v>2231.3440000000001</v>
      </c>
      <c r="O50" s="10">
        <f>SUM(D50,L50,M50)</f>
        <v>17587.343999999997</v>
      </c>
      <c r="P50" s="26">
        <f>ROUND(D50*0.225,0)</f>
        <v>3455</v>
      </c>
      <c r="Q50" s="26">
        <f t="shared" si="10"/>
        <v>4150.3440000000001</v>
      </c>
      <c r="R50" s="25">
        <f>SUM(D50,Q50)</f>
        <v>19506.344000000001</v>
      </c>
      <c r="S50" s="11"/>
      <c r="T50" s="11"/>
      <c r="U50" s="12"/>
    </row>
    <row r="51" spans="1:21" ht="9.75" customHeight="1" x14ac:dyDescent="0.15">
      <c r="A51" s="15">
        <v>14959</v>
      </c>
      <c r="B51" s="16">
        <v>4</v>
      </c>
      <c r="C51" s="16"/>
      <c r="D51" s="18">
        <f>A51</f>
        <v>14959</v>
      </c>
      <c r="E51" s="16"/>
      <c r="F51" s="16"/>
      <c r="G51" s="16"/>
      <c r="H51" s="16"/>
      <c r="I51" s="16"/>
      <c r="J51" s="16"/>
      <c r="K51" s="16"/>
      <c r="L51" s="5">
        <f t="shared" si="18"/>
        <v>654.05600000000004</v>
      </c>
      <c r="M51" s="9">
        <f>ROUND(D51*0.1,0)</f>
        <v>1496</v>
      </c>
      <c r="N51" s="9">
        <f t="shared" si="8"/>
        <v>2150.056</v>
      </c>
      <c r="O51" s="10">
        <f>SUM(D51,L51,M51)</f>
        <v>17109.056</v>
      </c>
      <c r="P51" s="26">
        <f t="shared" ref="P51:P52" si="21">ROUND(D51*0.225,0)</f>
        <v>3366</v>
      </c>
      <c r="Q51" s="26">
        <f t="shared" si="10"/>
        <v>4020.056</v>
      </c>
      <c r="R51" s="25">
        <f t="shared" ref="R51:R52" si="22">SUM(D51,Q51)</f>
        <v>18979.056</v>
      </c>
      <c r="S51" s="11"/>
      <c r="T51" s="11"/>
      <c r="U51" s="12"/>
    </row>
    <row r="52" spans="1:21" ht="9.75" customHeight="1" x14ac:dyDescent="0.15">
      <c r="A52" s="15">
        <v>14631</v>
      </c>
      <c r="B52" s="16">
        <v>3</v>
      </c>
      <c r="C52" s="17">
        <f>A52</f>
        <v>14631</v>
      </c>
      <c r="D52" s="18">
        <f>A52</f>
        <v>14631</v>
      </c>
      <c r="E52" s="16"/>
      <c r="F52" s="16"/>
      <c r="G52" s="16"/>
      <c r="H52" s="16"/>
      <c r="I52" s="16"/>
      <c r="J52" s="16"/>
      <c r="K52" s="16"/>
      <c r="L52" s="5">
        <f t="shared" si="18"/>
        <v>619.94399999999996</v>
      </c>
      <c r="M52" s="9">
        <f>ROUND(D52*0.1,0)</f>
        <v>1463</v>
      </c>
      <c r="N52" s="9">
        <f t="shared" si="8"/>
        <v>2082.944</v>
      </c>
      <c r="O52" s="10">
        <f>SUM(D52,L52,M52)</f>
        <v>16713.944</v>
      </c>
      <c r="P52" s="26">
        <f t="shared" si="21"/>
        <v>3292</v>
      </c>
      <c r="Q52" s="26">
        <f t="shared" si="10"/>
        <v>3911.944</v>
      </c>
      <c r="R52" s="25">
        <f t="shared" si="22"/>
        <v>18542.944</v>
      </c>
      <c r="S52" s="11"/>
      <c r="T52" s="11"/>
      <c r="U52" s="12"/>
    </row>
    <row r="53" spans="1:21" ht="9.75" customHeight="1" x14ac:dyDescent="0.15">
      <c r="A53" s="15">
        <v>14327</v>
      </c>
      <c r="B53" s="16">
        <v>2</v>
      </c>
      <c r="C53" s="18">
        <f>A53</f>
        <v>14327</v>
      </c>
      <c r="D53" s="16"/>
      <c r="E53" s="16"/>
      <c r="F53" s="16"/>
      <c r="G53" s="16"/>
      <c r="H53" s="16"/>
      <c r="I53" s="16"/>
      <c r="J53" s="16"/>
      <c r="K53" s="16"/>
      <c r="L53" s="5">
        <f t="shared" si="18"/>
        <v>588.32799999999997</v>
      </c>
      <c r="M53" s="9">
        <f>ROUND(C53*0.1,0)</f>
        <v>1433</v>
      </c>
      <c r="N53" s="9">
        <f t="shared" si="8"/>
        <v>2021.328</v>
      </c>
      <c r="O53" s="10">
        <f>SUM(C53,L53,M53)</f>
        <v>16348.328</v>
      </c>
      <c r="P53" s="26">
        <f>ROUND(C53*0.225,0)</f>
        <v>3224</v>
      </c>
      <c r="Q53" s="26">
        <f t="shared" si="10"/>
        <v>3812.328</v>
      </c>
      <c r="R53" s="25">
        <f>SUM(C53,Q53)</f>
        <v>18139.328000000001</v>
      </c>
      <c r="S53" s="11"/>
      <c r="T53" s="11"/>
      <c r="U53" s="12"/>
    </row>
    <row r="54" spans="1:21" ht="9.75" customHeight="1" x14ac:dyDescent="0.15">
      <c r="A54" s="31">
        <v>13953</v>
      </c>
      <c r="B54" s="32">
        <v>1</v>
      </c>
      <c r="C54" s="33">
        <f>A54</f>
        <v>13953</v>
      </c>
      <c r="D54" s="32"/>
      <c r="E54" s="32"/>
      <c r="F54" s="32"/>
      <c r="G54" s="32"/>
      <c r="H54" s="32"/>
      <c r="I54" s="32"/>
      <c r="J54" s="32"/>
      <c r="K54" s="32"/>
      <c r="L54" s="34">
        <f t="shared" si="18"/>
        <v>549.43200000000002</v>
      </c>
      <c r="M54" s="35">
        <f>ROUND(C54*0.1,0)</f>
        <v>1395</v>
      </c>
      <c r="N54" s="35">
        <f t="shared" si="8"/>
        <v>1944.432</v>
      </c>
      <c r="O54" s="36">
        <f>SUM(C54,L54,M54)</f>
        <v>15897.432000000001</v>
      </c>
      <c r="P54" s="35">
        <f>ROUND(C54*0.225,0)</f>
        <v>3139</v>
      </c>
      <c r="Q54" s="35">
        <f t="shared" si="10"/>
        <v>3688.4319999999998</v>
      </c>
      <c r="R54" s="36">
        <f>SUM(C54,Q54)</f>
        <v>17641.432000000001</v>
      </c>
      <c r="S54" s="11"/>
      <c r="T54" s="11"/>
      <c r="U54" s="12"/>
    </row>
    <row r="55" spans="1:21" ht="0.75" customHeight="1" x14ac:dyDescent="0.15"/>
    <row r="56" spans="1:21" s="20" customFormat="1" x14ac:dyDescent="0.15"/>
    <row r="57" spans="1:21" s="20" customFormat="1" x14ac:dyDescent="0.15"/>
    <row r="58" spans="1:21" s="20" customFormat="1" x14ac:dyDescent="0.15"/>
    <row r="59" spans="1:21" s="20" customFormat="1" x14ac:dyDescent="0.15"/>
    <row r="60" spans="1:21" s="20" customFormat="1" x14ac:dyDescent="0.15"/>
    <row r="61" spans="1:21" s="20" customFormat="1" x14ac:dyDescent="0.15"/>
    <row r="62" spans="1:21" s="20" customFormat="1" x14ac:dyDescent="0.15"/>
    <row r="63" spans="1:21" s="20" customFormat="1" x14ac:dyDescent="0.15"/>
    <row r="64" spans="1:21" s="20" customFormat="1" x14ac:dyDescent="0.15"/>
    <row r="65" s="20" customFormat="1" x14ac:dyDescent="0.15"/>
  </sheetData>
  <mergeCells count="11">
    <mergeCell ref="T1:T2"/>
    <mergeCell ref="U1:U2"/>
    <mergeCell ref="A1:E1"/>
    <mergeCell ref="L1:L2"/>
    <mergeCell ref="M1:M2"/>
    <mergeCell ref="N1:N2"/>
    <mergeCell ref="O1:O2"/>
    <mergeCell ref="S1:S2"/>
    <mergeCell ref="P1:P2"/>
    <mergeCell ref="Q1:Q2"/>
    <mergeCell ref="R1:R2"/>
  </mergeCells>
  <printOptions horizontalCentered="1" verticalCentered="1"/>
  <pageMargins left="3.937007874015748E-2" right="3.937007874015748E-2" top="0.78740157480314965" bottom="0.78740157480314965" header="0.31496062992125984" footer="0.31496062992125984"/>
  <pageSetup paperSize="9" scale="90" orientation="landscape" r:id="rId1"/>
  <headerFooter>
    <oddHeader>&amp;L&amp;"Arial,Bold"Single Pay Spine for Academic and HE Support Staff Aug 2014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University of Glasgow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MacIsaac</dc:creator>
  <cp:lastModifiedBy>kmg15x</cp:lastModifiedBy>
  <cp:lastPrinted>2014-12-17T12:31:20Z</cp:lastPrinted>
  <dcterms:created xsi:type="dcterms:W3CDTF">2014-03-28T15:02:22Z</dcterms:created>
  <dcterms:modified xsi:type="dcterms:W3CDTF">2014-12-17T12:32:30Z</dcterms:modified>
</cp:coreProperties>
</file>